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U:\004-НОРМАТИВНАЯ БАЗА\ПОРЯДОК МОНИТОРИНГА КАЧ. МЕНЕДЖМЕНТА ГРБС\2021\"/>
    </mc:Choice>
  </mc:AlternateContent>
  <xr:revisionPtr revIDLastSave="0" documentId="13_ncr:1_{FBF25763-DD03-4774-86B3-284C821D118B}" xr6:coauthVersionLast="47" xr6:coauthVersionMax="47" xr10:uidLastSave="{00000000-0000-0000-0000-000000000000}"/>
  <workbookProtection workbookAlgorithmName="SHA-512" workbookHashValue="k1M/POGSNVCYhTvfysi7F+EbNFA7aBr9z/HQGiLBupfZFx4ZwPSMlPrRcXZITIzyC15K1MaBcs7EV/x1UAk/CA==" workbookSaltValue="Rg2vDo7DvEscJu86zuNIMw==" workbookSpinCount="100000" lockStructure="1"/>
  <bookViews>
    <workbookView xWindow="-120" yWindow="-120" windowWidth="29040" windowHeight="15750" tabRatio="728" xr2:uid="{00000000-000D-0000-FFFF-FFFF00000000}"/>
  </bookViews>
  <sheets>
    <sheet name="Итог" sheetId="14" r:id="rId1"/>
    <sheet name="1.1." sheetId="11" r:id="rId2"/>
    <sheet name="1.2." sheetId="8" r:id="rId3"/>
    <sheet name="1.3." sheetId="12" r:id="rId4"/>
    <sheet name="1.4." sheetId="13" r:id="rId5"/>
    <sheet name="2.1" sheetId="1" r:id="rId6"/>
    <sheet name="2.2." sheetId="3" r:id="rId7"/>
    <sheet name="2.4" sheetId="4" r:id="rId8"/>
    <sheet name="3.1." sheetId="5" r:id="rId9"/>
    <sheet name="3.3." sheetId="6" r:id="rId10"/>
  </sheets>
  <definedNames>
    <definedName name="LAST_CELL" localSheetId="5">'2.1'!#REF!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5" i="1"/>
  <c r="H6" i="1"/>
  <c r="H7" i="1"/>
  <c r="H8" i="1"/>
  <c r="J7" i="4"/>
  <c r="J8" i="4"/>
  <c r="J9" i="4"/>
  <c r="J10" i="4"/>
  <c r="J11" i="4"/>
  <c r="J12" i="4"/>
  <c r="J13" i="4"/>
  <c r="J6" i="4"/>
  <c r="F5" i="3" l="1"/>
  <c r="F6" i="3"/>
  <c r="F7" i="3"/>
  <c r="F8" i="3"/>
  <c r="F9" i="3"/>
  <c r="F10" i="3"/>
  <c r="G10" i="3" s="1"/>
  <c r="F11" i="3"/>
  <c r="F4" i="3"/>
  <c r="D5" i="3"/>
  <c r="D6" i="3"/>
  <c r="D7" i="3"/>
  <c r="D8" i="3"/>
  <c r="D9" i="3"/>
  <c r="D10" i="3"/>
  <c r="D11" i="3"/>
  <c r="D14" i="11"/>
  <c r="D7" i="1" l="1"/>
  <c r="T7" i="14"/>
  <c r="G8" i="14"/>
  <c r="J11" i="14" l="1"/>
  <c r="J12" i="14"/>
  <c r="J14" i="14"/>
  <c r="J15" i="14"/>
  <c r="J16" i="14"/>
  <c r="J13" i="14"/>
  <c r="G5" i="3"/>
  <c r="J10" i="14" s="1"/>
  <c r="D7" i="4"/>
  <c r="D8" i="4"/>
  <c r="D9" i="4"/>
  <c r="D10" i="4"/>
  <c r="D11" i="4"/>
  <c r="D12" i="4"/>
  <c r="D13" i="4"/>
  <c r="D6" i="4"/>
  <c r="Q10" i="14"/>
  <c r="Q11" i="14"/>
  <c r="Q12" i="14"/>
  <c r="Q13" i="14"/>
  <c r="Q14" i="14"/>
  <c r="Q15" i="14"/>
  <c r="Q16" i="14"/>
  <c r="Q9" i="14"/>
  <c r="E10" i="14"/>
  <c r="E11" i="14"/>
  <c r="E12" i="14"/>
  <c r="E13" i="14"/>
  <c r="E14" i="14"/>
  <c r="E15" i="14"/>
  <c r="E16" i="14"/>
  <c r="E9" i="14"/>
  <c r="F10" i="14"/>
  <c r="F11" i="14"/>
  <c r="F12" i="14"/>
  <c r="F13" i="14"/>
  <c r="F14" i="14"/>
  <c r="F15" i="14"/>
  <c r="F16" i="14"/>
  <c r="F9" i="14"/>
  <c r="O10" i="14"/>
  <c r="O11" i="14"/>
  <c r="O12" i="14"/>
  <c r="O13" i="14"/>
  <c r="O14" i="14"/>
  <c r="O15" i="14"/>
  <c r="O16" i="14"/>
  <c r="O9" i="14"/>
  <c r="E12" i="1"/>
  <c r="E11" i="1"/>
  <c r="E10" i="1"/>
  <c r="E9" i="1"/>
  <c r="E8" i="1"/>
  <c r="E7" i="1"/>
  <c r="E5" i="1"/>
  <c r="D6" i="1"/>
  <c r="D8" i="1"/>
  <c r="D9" i="1"/>
  <c r="D10" i="1"/>
  <c r="D11" i="1"/>
  <c r="D12" i="1"/>
  <c r="D5" i="1"/>
  <c r="F5" i="1" s="1"/>
  <c r="C16" i="11"/>
  <c r="C14" i="8"/>
  <c r="C15" i="8"/>
  <c r="C8" i="8"/>
  <c r="C9" i="8"/>
  <c r="C10" i="8"/>
  <c r="C11" i="8"/>
  <c r="C12" i="8"/>
  <c r="C13" i="8"/>
  <c r="A1" i="8"/>
  <c r="D16" i="11" l="1"/>
  <c r="E15" i="11"/>
  <c r="F15" i="11" s="1"/>
  <c r="C16" i="14" s="1"/>
  <c r="E14" i="11"/>
  <c r="E13" i="11"/>
  <c r="F13" i="11" s="1"/>
  <c r="C14" i="14" s="1"/>
  <c r="E12" i="11"/>
  <c r="F12" i="11" s="1"/>
  <c r="C13" i="14" s="1"/>
  <c r="E11" i="11"/>
  <c r="F11" i="11" s="1"/>
  <c r="C12" i="14" s="1"/>
  <c r="E10" i="11"/>
  <c r="F10" i="11" s="1"/>
  <c r="C11" i="14" s="1"/>
  <c r="E9" i="11"/>
  <c r="F9" i="11" s="1"/>
  <c r="C10" i="14" s="1"/>
  <c r="E8" i="11"/>
  <c r="F8" i="11" s="1"/>
  <c r="C9" i="14" s="1"/>
  <c r="F14" i="11" l="1"/>
  <c r="C15" i="14" s="1"/>
  <c r="E16" i="1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I6" i="4" l="1"/>
  <c r="L9" i="14" l="1"/>
  <c r="I12" i="4"/>
  <c r="I13" i="4"/>
  <c r="I11" i="4"/>
  <c r="L14" i="14" s="1"/>
  <c r="I9" i="4"/>
  <c r="I7" i="4"/>
  <c r="I10" i="4"/>
  <c r="I8" i="4"/>
  <c r="E12" i="3"/>
  <c r="C12" i="3"/>
  <c r="D4" i="3"/>
  <c r="J9" i="14" s="1"/>
  <c r="L11" i="14" l="1"/>
  <c r="L13" i="14"/>
  <c r="L12" i="14"/>
  <c r="L10" i="14"/>
  <c r="L16" i="14"/>
  <c r="L15" i="14"/>
  <c r="D13" i="1"/>
  <c r="C13" i="1"/>
  <c r="F12" i="1"/>
  <c r="F11" i="1"/>
  <c r="F10" i="1"/>
  <c r="F9" i="1"/>
  <c r="F8" i="1"/>
  <c r="F7" i="1"/>
  <c r="F6" i="1"/>
  <c r="G5" i="1" l="1"/>
  <c r="E16" i="8"/>
  <c r="D16" i="8"/>
  <c r="C16" i="8"/>
  <c r="F15" i="8"/>
  <c r="F14" i="8"/>
  <c r="F13" i="8"/>
  <c r="F12" i="8"/>
  <c r="F11" i="8"/>
  <c r="F10" i="8"/>
  <c r="F9" i="8"/>
  <c r="F8" i="8"/>
  <c r="G7" i="1" l="1"/>
  <c r="G12" i="1"/>
  <c r="G11" i="1"/>
  <c r="G6" i="1"/>
  <c r="G10" i="1"/>
  <c r="G8" i="1"/>
  <c r="G9" i="1"/>
  <c r="I9" i="14"/>
  <c r="F16" i="8"/>
  <c r="G8" i="8" s="1"/>
  <c r="H8" i="8" s="1"/>
  <c r="D9" i="14" s="1"/>
  <c r="I14" i="14" l="1"/>
  <c r="M14" i="14" s="1"/>
  <c r="I16" i="14"/>
  <c r="M16" i="14" s="1"/>
  <c r="I11" i="14"/>
  <c r="M11" i="14" s="1"/>
  <c r="I12" i="14"/>
  <c r="M12" i="14" s="1"/>
  <c r="I10" i="14"/>
  <c r="M10" i="14" s="1"/>
  <c r="I13" i="14"/>
  <c r="M13" i="14" s="1"/>
  <c r="I15" i="14"/>
  <c r="M15" i="14" s="1"/>
  <c r="G11" i="8"/>
  <c r="G13" i="8"/>
  <c r="G15" i="8"/>
  <c r="G10" i="8"/>
  <c r="G12" i="8"/>
  <c r="G14" i="8"/>
  <c r="G9" i="8"/>
  <c r="R8" i="14"/>
  <c r="M8" i="14"/>
  <c r="R10" i="14"/>
  <c r="R11" i="14"/>
  <c r="R12" i="14"/>
  <c r="R13" i="14"/>
  <c r="R14" i="14"/>
  <c r="R15" i="14"/>
  <c r="R16" i="14"/>
  <c r="R9" i="14"/>
  <c r="M9" i="14"/>
  <c r="H10" i="8" l="1"/>
  <c r="D11" i="14" s="1"/>
  <c r="H15" i="8"/>
  <c r="D16" i="14" s="1"/>
  <c r="H13" i="8"/>
  <c r="D14" i="14" s="1"/>
  <c r="H11" i="8"/>
  <c r="D12" i="14" s="1"/>
  <c r="H12" i="8"/>
  <c r="D13" i="14" s="1"/>
  <c r="H9" i="8"/>
  <c r="D10" i="14" s="1"/>
  <c r="H14" i="8"/>
  <c r="D15" i="14" s="1"/>
  <c r="G15" i="14" s="1"/>
  <c r="T15" i="14" s="1"/>
  <c r="G16" i="14" l="1"/>
  <c r="T16" i="14" s="1"/>
  <c r="G14" i="14" l="1"/>
  <c r="T14" i="14" s="1"/>
  <c r="G13" i="14" l="1"/>
  <c r="T13" i="14" s="1"/>
  <c r="G12" i="14" l="1"/>
  <c r="T12" i="14" s="1"/>
  <c r="G11" i="14" l="1"/>
  <c r="T11" i="14" s="1"/>
  <c r="G10" i="14" l="1"/>
  <c r="T10" i="14" s="1"/>
  <c r="G9" i="14" l="1"/>
  <c r="T9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Крутцов Николай Павлович</author>
  </authors>
  <commentList>
    <comment ref="C8" authorId="0" shapeId="0" xr:uid="{585D124A-EE92-4B52-B568-AB0A8B6CE78B}">
      <text>
        <r>
          <rPr>
            <sz val="9"/>
            <color indexed="81"/>
            <rFont val="Tahoma"/>
            <charset val="1"/>
          </rPr>
          <t xml:space="preserve">
заполняем из программы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Крутцов Николай Павлович</author>
  </authors>
  <commentList>
    <comment ref="D8" authorId="0" shapeId="0" xr:uid="{4FF12FB7-DAA8-4C98-B0E3-D6FF359E36E6}">
      <text>
        <r>
          <rPr>
            <b/>
            <sz val="9"/>
            <color indexed="81"/>
            <rFont val="Tahoma"/>
            <charset val="1"/>
          </rPr>
          <t xml:space="preserve">из писем ГРБС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Крутцов Николай Павлович</author>
  </authors>
  <commentList>
    <comment ref="F3" authorId="0" shapeId="0" xr:uid="{D15F4229-1BA6-45BC-8F3D-2653C4A356F7}">
      <text>
        <r>
          <rPr>
            <b/>
            <sz val="9"/>
            <color indexed="81"/>
            <rFont val="Tahoma"/>
            <charset val="1"/>
          </rPr>
          <t xml:space="preserve">Е(Р) = 1 - ((Р-50)/50) , если
50% ≤ Р≤ 100%;
1, если Р ≤ 50%;
0, если Р &gt; 100%
</t>
        </r>
      </text>
    </comment>
  </commentList>
</comments>
</file>

<file path=xl/sharedStrings.xml><?xml version="1.0" encoding="utf-8"?>
<sst xmlns="http://schemas.openxmlformats.org/spreadsheetml/2006/main" count="311" uniqueCount="117">
  <si>
    <t>КВСР</t>
  </si>
  <si>
    <t>057</t>
  </si>
  <si>
    <t>074</t>
  </si>
  <si>
    <t>082</t>
  </si>
  <si>
    <t>(наименование органа, исполняющего бюджет)</t>
  </si>
  <si>
    <t>Наименование КВСР</t>
  </si>
  <si>
    <t>366</t>
  </si>
  <si>
    <t>Итого</t>
  </si>
  <si>
    <t>Качество планирования расходов: доля суммы изменений в сводную бюджетную роспись бюджета городского округа (P=100*S1/(b*Nu)</t>
  </si>
  <si>
    <t>Оценка (баллы)
 (E(P)=(1-P/100)а</t>
  </si>
  <si>
    <t>Расчет показателя 1.2. 
Качество планирования расходов: доля суммы изменений в сводную бюджетную роспись бюджета городского округа</t>
  </si>
  <si>
    <t>Доля бюджетных ассигнований, представленных в программном виде (P=100*bp/b)</t>
  </si>
  <si>
    <t>Оценка (баллы) (E(P)=P/100)</t>
  </si>
  <si>
    <t>1.2.</t>
  </si>
  <si>
    <t>1.3.</t>
  </si>
  <si>
    <t>1.4.</t>
  </si>
  <si>
    <t>2.2.</t>
  </si>
  <si>
    <t>2.1.</t>
  </si>
  <si>
    <t>1.1.</t>
  </si>
  <si>
    <t>2.3.</t>
  </si>
  <si>
    <t>2.4.</t>
  </si>
  <si>
    <t>3.1.</t>
  </si>
  <si>
    <t>3.2.</t>
  </si>
  <si>
    <t>3.3.</t>
  </si>
  <si>
    <t xml:space="preserve">1. Итог </t>
  </si>
  <si>
    <t xml:space="preserve">2. Итог </t>
  </si>
  <si>
    <t xml:space="preserve">3. Итог </t>
  </si>
  <si>
    <t>вес группы в оценке</t>
  </si>
  <si>
    <t>вес показателя в группе</t>
  </si>
  <si>
    <t>0,35</t>
  </si>
  <si>
    <t>0,15</t>
  </si>
  <si>
    <t>0,30</t>
  </si>
  <si>
    <t>0,20</t>
  </si>
  <si>
    <t>0,40</t>
  </si>
  <si>
    <t>Расчет показателя 1.1. 
Доля бюджетных ассигнований, представленных в программном виде</t>
  </si>
  <si>
    <t>Итоговая оценка в баллах</t>
  </si>
  <si>
    <t>Доля бюджетных ассигнований, представленных в программном виде</t>
  </si>
  <si>
    <t>Качество планирования расходов: доля суммы изменений в сводную бюджетную роспись бюджета городского округа</t>
  </si>
  <si>
    <t>Наличие утвержденных нормативов затрат на оказание муниципальных услуг подведомственными учреждениями</t>
  </si>
  <si>
    <t xml:space="preserve">Среднесрочное финансовое планирование </t>
  </si>
  <si>
    <t>Доля бюджетных ассигнований, не исполненных на конец отчетного финансового года</t>
  </si>
  <si>
    <t>Равномерность расходов</t>
  </si>
  <si>
    <t>Эффективность управления просроченной кредиторской задолженностью по расчетам с поставщиками и подрядчиками</t>
  </si>
  <si>
    <t xml:space="preserve">Несоответствие заявок на оплату расходов действующим нормативным правовым актам в расчете на одно учреждение, находящееся в составе подведомственной сети ГАБС, включая орган местного самоуправления </t>
  </si>
  <si>
    <t>Исполнение бюджета по расходам</t>
  </si>
  <si>
    <t xml:space="preserve">Качество организации внутреннего финансового аудита </t>
  </si>
  <si>
    <t xml:space="preserve">Доля нарушений при распоряжении и управлении муниципальной собственностью </t>
  </si>
  <si>
    <t>Качество осуществления закупок товаров, работ, услуг для обеспечения муниципальных нужд, управления активами</t>
  </si>
  <si>
    <t xml:space="preserve">Нарушения установленные органом внутреннего муниципального финансового контроля, при осуществлении контроля за исполнением требований Федерального законодательства от 05.04.2013 №44-ФЗ </t>
  </si>
  <si>
    <t>Рейтинг (распределение по местам) ВСЕГО</t>
  </si>
  <si>
    <t>Рейтинг  итога 1</t>
  </si>
  <si>
    <t>Рейтинг  итога 2</t>
  </si>
  <si>
    <t>Своевременность предоставления ГАБС в департамент финансов сведений необходимых для составления проекта бюджета городского округа</t>
  </si>
  <si>
    <t>Рейтинг  итога 3</t>
  </si>
  <si>
    <t>Приложение 2</t>
  </si>
  <si>
    <r>
      <t xml:space="preserve">Общая сумма ассигнований в уведомлениях об измениии ассигнований, в случае увеличения бюджетных ассигнований за счет передвижки по Разд., Подр., ЦС, ВР и Доп.КР (бюджетополучателя) (руб.)
</t>
    </r>
    <r>
      <rPr>
        <b/>
        <sz val="10"/>
        <rFont val="MS Sans Serif"/>
      </rPr>
      <t>(S</t>
    </r>
    <r>
      <rPr>
        <b/>
        <sz val="8"/>
        <rFont val="MS Sans Serif"/>
      </rPr>
      <t>1</t>
    </r>
    <r>
      <rPr>
        <b/>
        <sz val="8.5"/>
        <rFont val="MS Sans Serif"/>
      </rPr>
      <t>)</t>
    </r>
  </si>
  <si>
    <r>
      <t xml:space="preserve">Расчет среднего значения  показателя Р по всем ГАБС  </t>
    </r>
    <r>
      <rPr>
        <b/>
        <sz val="11"/>
        <rFont val="Calibri"/>
        <family val="2"/>
        <charset val="204"/>
      </rPr>
      <t>&lt;Р&gt;</t>
    </r>
  </si>
  <si>
    <t xml:space="preserve">Расчет показателя 1.3. </t>
  </si>
  <si>
    <t xml:space="preserve">Наименование </t>
  </si>
  <si>
    <t>Оценка (баллы)</t>
  </si>
  <si>
    <t>Комментарий к баллам</t>
  </si>
  <si>
    <t>Нормативы утверждены</t>
  </si>
  <si>
    <t>Нет подведомственных учреждений</t>
  </si>
  <si>
    <t>руб.</t>
  </si>
  <si>
    <t>Расход по ЛС</t>
  </si>
  <si>
    <r>
      <t xml:space="preserve">Расчет среднего значения показателя Р по всем ГАБС  </t>
    </r>
    <r>
      <rPr>
        <b/>
        <sz val="8.5"/>
        <rFont val="Calibri"/>
        <family val="2"/>
        <charset val="204"/>
      </rPr>
      <t>&lt;</t>
    </r>
    <r>
      <rPr>
        <b/>
        <sz val="8.5"/>
        <rFont val="MS Sans Serif"/>
        <family val="2"/>
        <charset val="204"/>
      </rPr>
      <t>Р</t>
    </r>
    <r>
      <rPr>
        <b/>
        <sz val="8.5"/>
        <rFont val="Calibri"/>
        <family val="2"/>
        <charset val="204"/>
      </rPr>
      <t>&gt;</t>
    </r>
  </si>
  <si>
    <t>Кассовые расходы 1-3 квартал</t>
  </si>
  <si>
    <t>Средний объем кассовых расходов</t>
  </si>
  <si>
    <t>Кассовые расходы 4 квартал</t>
  </si>
  <si>
    <t>Расчет показателя Р</t>
  </si>
  <si>
    <t>ИТОГО</t>
  </si>
  <si>
    <t xml:space="preserve">Расчет показателя 2.4. </t>
  </si>
  <si>
    <t>Количество подведомственных учреждений с учетом ГРБС</t>
  </si>
  <si>
    <t>Количество отказанных заявок МБУ и МАУ за 2020 год (для сведения)</t>
  </si>
  <si>
    <t>Количество отказанных заявок для расчета показателя</t>
  </si>
  <si>
    <t>Общее количество заявок принятых от ГАБС</t>
  </si>
  <si>
    <t>Расчет показателя - Р</t>
  </si>
  <si>
    <r>
      <t xml:space="preserve">Расчет среднего значения показателя Р по всем ГАБС </t>
    </r>
    <r>
      <rPr>
        <sz val="11"/>
        <color rgb="FF000000"/>
        <rFont val="Calibri"/>
        <family val="2"/>
        <charset val="204"/>
      </rPr>
      <t>&lt;Р&gt;</t>
    </r>
  </si>
  <si>
    <t xml:space="preserve">Расчет показателя 3.1. </t>
  </si>
  <si>
    <t>Отсутствует ВФА</t>
  </si>
  <si>
    <t xml:space="preserve">Расчет показателя 3.3. </t>
  </si>
  <si>
    <t>Не могут быть програмными</t>
  </si>
  <si>
    <t xml:space="preserve">Управление образования администрации городского округа город Шахунья </t>
  </si>
  <si>
    <t>Управление сельского хозяйства администрации городского округа город Шахунья</t>
  </si>
  <si>
    <t>Администрация городского округа город Шахунья</t>
  </si>
  <si>
    <t xml:space="preserve">Совет депутатов городского округа город Шахунья </t>
  </si>
  <si>
    <t>330</t>
  </si>
  <si>
    <t>487</t>
  </si>
  <si>
    <t>488</t>
  </si>
  <si>
    <t>Управление по работе с территориями и благоустройству администрации городского округа Шахунья</t>
  </si>
  <si>
    <t xml:space="preserve">Управление экономики, прогнозирования, инвестиционной политики и муниципального имущества городского округа город Шахунья </t>
  </si>
  <si>
    <t xml:space="preserve">Финансовое управление администрации городского округа город Шахунья </t>
  </si>
  <si>
    <t>001</t>
  </si>
  <si>
    <t>Муниципальное казенное учреждение культуры"Центр организационно-методической работы учреждений культуры"</t>
  </si>
  <si>
    <t>Финансовое управление администрации городского округа город Шахунья Нижегородской области</t>
  </si>
  <si>
    <t>Расчет показателя 1.4. Своевременность предоставления ГАБС в финансовое управление сведений (показателей) необходимых для составления проекта бюджета городского округа, в соответствии с планом основных мероприятий по составлению проекта Решения о бюджете городского округа на очередной финансовый год и плановый период</t>
  </si>
  <si>
    <t xml:space="preserve">                                                               </t>
  </si>
  <si>
    <t xml:space="preserve">Показатель доли бюджетных ассигнований, не исполненных на конец отчетного финансового года (Р) </t>
  </si>
  <si>
    <t>4</t>
  </si>
  <si>
    <t>5</t>
  </si>
  <si>
    <t>Расчет итоговой оценки качества финансового менеджмента по ГАБС городского округа город Шахунья Нижегородской области за 2021 год</t>
  </si>
  <si>
    <t xml:space="preserve"> на 01.01.2022 г.</t>
  </si>
  <si>
    <t>за 2021 год</t>
  </si>
  <si>
    <t>Наличие утвержденных нормативов затрат на оказание муниципальных услуг подведомственными учреждениями на 2021 год</t>
  </si>
  <si>
    <t>Расчет показателя  2.1." Доля бюджетных ассигнований, не исполненных на конец отчетного финансового года" за 2021 год</t>
  </si>
  <si>
    <t>Расчет показателя 2.2. "Равномерность расходов" за 2021 год</t>
  </si>
  <si>
    <t>Несоответствие заявок на оплату расходов действующим нормативным правовым актам в расчете на одно учреждение, находящееся в составе подведомственной сети ГАБС, включая орган местного самоуправления за 2021 год</t>
  </si>
  <si>
    <t>Качество организации внутреннего финансового аудита  за 2021 год</t>
  </si>
  <si>
    <t>Нарушения установленные органом внутреннего муниципального финансового контроля, при осуществлении контроля за исполнением требований Федерального законодательства от 05.04.2013 №44-ФЗ за 2021 год</t>
  </si>
  <si>
    <t>Проверки в отношении ГАБС и ПБС в 2021 году не проводились</t>
  </si>
  <si>
    <t>Нормативы не утверждены</t>
  </si>
  <si>
    <t>Ассигнования 2021 год - ВСЕГО (руб.)
(b)</t>
  </si>
  <si>
    <t>Ассигнования 2021 год - в рамках МП (руб.)
(bp)</t>
  </si>
  <si>
    <t>Ассигнования 2021 год</t>
  </si>
  <si>
    <t>Упрощенное осуществление внутреннего финансового аудита</t>
  </si>
  <si>
    <t>Количество отказанных заявок ГАБС и ПБС за 2021 год</t>
  </si>
  <si>
    <t>Оценка (баллы),(если Р&lt;=10, то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</si>
</sst>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#,##0.00_р_."/>
  </numFmts>
  <fonts count="31" x14ac:knownFonts="1">
    <font>
      <sz val="10"/>
      <name val="Arial"/>
    </font>
    <font>
      <b/>
      <sz val="8"/>
      <name val="Arial Cyr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b/>
      <sz val="8.5"/>
      <name val="MS Sans Serif"/>
      <family val="2"/>
      <charset val="204"/>
    </font>
    <font>
      <sz val="8.5"/>
      <name val="Arial"/>
      <family val="2"/>
      <charset val="204"/>
    </font>
    <font>
      <sz val="8.5"/>
      <name val="MS Sans Serif"/>
      <family val="2"/>
      <charset val="204"/>
    </font>
    <font>
      <sz val="14"/>
      <name val="Times New Roman"/>
      <family val="1"/>
      <charset val="204"/>
    </font>
    <font>
      <sz val="8.5"/>
      <name val="MS Sans Serif"/>
    </font>
    <font>
      <b/>
      <sz val="8.5"/>
      <name val="MS Sans Serif"/>
    </font>
    <font>
      <b/>
      <sz val="10"/>
      <name val="MS Sans Serif"/>
    </font>
    <font>
      <b/>
      <sz val="8"/>
      <name val="MS Sans Serif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8.5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MS Sans Serif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3">
    <xf numFmtId="0" fontId="0" fillId="0" borderId="0" xfId="0"/>
    <xf numFmtId="4" fontId="0" fillId="0" borderId="0" xfId="0" applyNumberFormat="1"/>
    <xf numFmtId="0" fontId="0" fillId="0" borderId="0" xfId="0"/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0" fillId="0" borderId="0" xfId="0"/>
    <xf numFmtId="0" fontId="2" fillId="0" borderId="0" xfId="0" applyFont="1" applyBorder="1" applyAlignment="1" applyProtection="1"/>
    <xf numFmtId="49" fontId="9" fillId="0" borderId="3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9" fontId="12" fillId="0" borderId="3" xfId="0" applyNumberFormat="1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0" fontId="13" fillId="0" borderId="3" xfId="0" applyFont="1" applyBorder="1"/>
    <xf numFmtId="2" fontId="12" fillId="2" borderId="3" xfId="0" applyNumberFormat="1" applyFont="1" applyFill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center" vertical="center" wrapText="1"/>
    </xf>
    <xf numFmtId="2" fontId="12" fillId="0" borderId="5" xfId="0" applyNumberFormat="1" applyFont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center" vertical="center" wrapText="1"/>
    </xf>
    <xf numFmtId="4" fontId="14" fillId="0" borderId="3" xfId="0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/>
    <xf numFmtId="49" fontId="17" fillId="0" borderId="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49" fontId="4" fillId="0" borderId="3" xfId="2" applyNumberFormat="1" applyFont="1" applyFill="1" applyBorder="1" applyAlignment="1" applyProtection="1">
      <alignment horizontal="center" vertical="center" wrapText="1"/>
    </xf>
    <xf numFmtId="49" fontId="4" fillId="0" borderId="4" xfId="2" applyNumberFormat="1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6" fillId="0" borderId="0" xfId="0" applyFont="1" applyFill="1" applyBorder="1" applyAlignment="1" applyProtection="1">
      <alignment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0" fontId="23" fillId="0" borderId="0" xfId="0" applyFont="1" applyFill="1" applyBorder="1"/>
    <xf numFmtId="0" fontId="26" fillId="0" borderId="3" xfId="0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2" fontId="23" fillId="0" borderId="3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/>
    <xf numFmtId="165" fontId="26" fillId="0" borderId="3" xfId="0" applyNumberFormat="1" applyFont="1" applyFill="1" applyBorder="1"/>
    <xf numFmtId="0" fontId="23" fillId="0" borderId="3" xfId="0" applyFont="1" applyFill="1" applyBorder="1"/>
    <xf numFmtId="0" fontId="27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12" fillId="3" borderId="3" xfId="0" applyNumberFormat="1" applyFont="1" applyFill="1" applyBorder="1" applyAlignment="1" applyProtection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0" fillId="3" borderId="0" xfId="0" applyFill="1"/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3" fontId="7" fillId="0" borderId="3" xfId="0" applyNumberFormat="1" applyFont="1" applyBorder="1" applyAlignment="1" applyProtection="1">
      <alignment horizontal="right" vertical="center" wrapText="1"/>
    </xf>
    <xf numFmtId="49" fontId="4" fillId="0" borderId="3" xfId="2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</xf>
    <xf numFmtId="49" fontId="1" fillId="0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left"/>
    </xf>
    <xf numFmtId="49" fontId="27" fillId="0" borderId="3" xfId="0" applyNumberFormat="1" applyFont="1" applyFill="1" applyBorder="1" applyAlignment="1" applyProtection="1">
      <alignment horizontal="center" vertical="center" wrapText="1"/>
    </xf>
    <xf numFmtId="49" fontId="27" fillId="0" borderId="3" xfId="0" applyNumberFormat="1" applyFont="1" applyFill="1" applyBorder="1" applyAlignment="1" applyProtection="1">
      <alignment horizontal="left" vertical="center" wrapText="1"/>
    </xf>
    <xf numFmtId="49" fontId="27" fillId="3" borderId="3" xfId="0" applyNumberFormat="1" applyFont="1" applyFill="1" applyBorder="1" applyAlignment="1" applyProtection="1">
      <alignment horizontal="center" vertical="center" wrapText="1"/>
    </xf>
    <xf numFmtId="49" fontId="27" fillId="3" borderId="3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left"/>
    </xf>
    <xf numFmtId="49" fontId="28" fillId="3" borderId="3" xfId="0" applyNumberFormat="1" applyFont="1" applyFill="1" applyBorder="1" applyAlignment="1" applyProtection="1">
      <alignment horizontal="center" vertical="center" wrapText="1"/>
    </xf>
    <xf numFmtId="49" fontId="27" fillId="0" borderId="3" xfId="2" applyNumberFormat="1" applyFont="1" applyFill="1" applyBorder="1" applyAlignment="1" applyProtection="1">
      <alignment horizontal="center" vertical="center" wrapText="1"/>
    </xf>
    <xf numFmtId="49" fontId="27" fillId="0" borderId="3" xfId="2" applyNumberFormat="1" applyFont="1" applyFill="1" applyBorder="1" applyAlignment="1" applyProtection="1">
      <alignment horizontal="left" vertical="center" wrapText="1"/>
    </xf>
    <xf numFmtId="2" fontId="7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2" fontId="11" fillId="0" borderId="3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7" fillId="3" borderId="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4" fontId="7" fillId="6" borderId="3" xfId="0" applyNumberFormat="1" applyFont="1" applyFill="1" applyBorder="1" applyAlignment="1" applyProtection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right" vertical="center" wrapText="1"/>
    </xf>
    <xf numFmtId="3" fontId="7" fillId="5" borderId="3" xfId="0" applyNumberFormat="1" applyFont="1" applyFill="1" applyBorder="1" applyAlignment="1" applyProtection="1">
      <alignment horizontal="right" vertical="center" wrapText="1"/>
    </xf>
    <xf numFmtId="3" fontId="23" fillId="0" borderId="3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23" fillId="5" borderId="3" xfId="0" applyNumberFormat="1" applyFont="1" applyFill="1" applyBorder="1" applyAlignment="1">
      <alignment horizontal="center" vertical="center"/>
    </xf>
    <xf numFmtId="4" fontId="27" fillId="5" borderId="3" xfId="0" applyNumberFormat="1" applyFont="1" applyFill="1" applyBorder="1" applyAlignment="1" applyProtection="1">
      <alignment horizontal="right" vertical="center" wrapText="1"/>
    </xf>
    <xf numFmtId="2" fontId="7" fillId="3" borderId="3" xfId="0" applyNumberFormat="1" applyFont="1" applyFill="1" applyBorder="1" applyAlignment="1" applyProtection="1">
      <alignment horizontal="right" vertical="center" wrapText="1"/>
    </xf>
    <xf numFmtId="0" fontId="23" fillId="5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49" fontId="12" fillId="7" borderId="3" xfId="0" applyNumberFormat="1" applyFont="1" applyFill="1" applyBorder="1" applyAlignment="1" applyProtection="1">
      <alignment horizontal="center" vertical="center" wrapText="1"/>
    </xf>
    <xf numFmtId="49" fontId="12" fillId="7" borderId="4" xfId="0" applyNumberFormat="1" applyFont="1" applyFill="1" applyBorder="1" applyAlignment="1" applyProtection="1">
      <alignment horizontal="center" vertical="center" wrapText="1"/>
    </xf>
    <xf numFmtId="49" fontId="12" fillId="7" borderId="5" xfId="0" applyNumberFormat="1" applyFont="1" applyFill="1" applyBorder="1" applyAlignment="1" applyProtection="1">
      <alignment horizontal="center" vertical="center" wrapText="1"/>
    </xf>
    <xf numFmtId="49" fontId="12" fillId="7" borderId="1" xfId="0" applyNumberFormat="1" applyFont="1" applyFill="1" applyBorder="1" applyAlignment="1" applyProtection="1">
      <alignment horizontal="center" vertical="center" wrapText="1"/>
    </xf>
    <xf numFmtId="0" fontId="13" fillId="7" borderId="3" xfId="0" applyFont="1" applyFill="1" applyBorder="1"/>
    <xf numFmtId="0" fontId="0" fillId="7" borderId="0" xfId="0" applyFill="1"/>
    <xf numFmtId="4" fontId="11" fillId="0" borderId="3" xfId="0" applyNumberFormat="1" applyFont="1" applyFill="1" applyBorder="1" applyAlignment="1" applyProtection="1">
      <alignment horizontal="right" vertical="center" wrapText="1"/>
    </xf>
    <xf numFmtId="49" fontId="6" fillId="7" borderId="3" xfId="0" applyNumberFormat="1" applyFont="1" applyFill="1" applyBorder="1" applyAlignment="1" applyProtection="1">
      <alignment horizontal="center" vertical="center" wrapText="1"/>
    </xf>
    <xf numFmtId="49" fontId="6" fillId="7" borderId="5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4" fillId="3" borderId="3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49" fontId="12" fillId="7" borderId="1" xfId="0" applyNumberFormat="1" applyFont="1" applyFill="1" applyBorder="1" applyAlignment="1" applyProtection="1">
      <alignment horizontal="center" vertical="center" wrapText="1"/>
    </xf>
    <xf numFmtId="49" fontId="12" fillId="7" borderId="2" xfId="0" applyNumberFormat="1" applyFont="1" applyFill="1" applyBorder="1" applyAlignment="1" applyProtection="1">
      <alignment horizontal="center" vertical="center" wrapText="1"/>
    </xf>
    <xf numFmtId="49" fontId="6" fillId="7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justify" wrapText="1"/>
    </xf>
    <xf numFmtId="0" fontId="8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"/>
  <sheetViews>
    <sheetView tabSelected="1" topLeftCell="B1" workbookViewId="0">
      <selection activeCell="U14" sqref="U14"/>
    </sheetView>
  </sheetViews>
  <sheetFormatPr defaultRowHeight="12.75" x14ac:dyDescent="0.2"/>
  <cols>
    <col min="1" max="1" width="5.85546875" style="5" customWidth="1"/>
    <col min="2" max="2" width="27.85546875" style="5" customWidth="1"/>
    <col min="3" max="3" width="10.42578125" style="5" customWidth="1"/>
    <col min="4" max="4" width="13" style="5" customWidth="1"/>
    <col min="5" max="5" width="13.28515625" style="5" customWidth="1"/>
    <col min="6" max="6" width="13" style="5" customWidth="1"/>
    <col min="7" max="7" width="12" style="5" customWidth="1"/>
    <col min="8" max="8" width="10" style="5" customWidth="1"/>
    <col min="9" max="9" width="11.140625" style="5" customWidth="1"/>
    <col min="10" max="10" width="9" style="5" customWidth="1"/>
    <col min="11" max="11" width="15.140625" style="5" customWidth="1"/>
    <col min="12" max="12" width="15.7109375" style="5" customWidth="1"/>
    <col min="13" max="13" width="11" style="5" customWidth="1"/>
    <col min="14" max="14" width="8.5703125" style="5" customWidth="1"/>
    <col min="15" max="15" width="12.140625" style="5" customWidth="1"/>
    <col min="16" max="16" width="16.85546875" style="5" customWidth="1"/>
    <col min="17" max="17" width="18.140625" style="5" customWidth="1"/>
    <col min="18" max="18" width="11.85546875" style="5" customWidth="1"/>
    <col min="19" max="19" width="9.140625" style="5" customWidth="1"/>
    <col min="20" max="20" width="11.5703125" style="5" customWidth="1"/>
    <col min="21" max="16384" width="9.140625" style="5"/>
  </cols>
  <sheetData>
    <row r="1" spans="1:21" ht="18.75" x14ac:dyDescent="0.3">
      <c r="A1" s="8"/>
      <c r="B1" s="8"/>
      <c r="C1" s="9"/>
      <c r="D1" s="9"/>
      <c r="E1" s="9"/>
      <c r="F1" s="9"/>
      <c r="G1" s="9"/>
      <c r="H1" s="14"/>
      <c r="I1" s="9"/>
      <c r="J1" s="9"/>
      <c r="K1" s="9"/>
      <c r="L1" s="9"/>
      <c r="M1" s="9"/>
      <c r="N1" s="14"/>
      <c r="R1" s="113" t="s">
        <v>54</v>
      </c>
      <c r="S1" s="113"/>
      <c r="T1" s="113"/>
      <c r="U1" s="113"/>
    </row>
    <row r="2" spans="1:21" ht="14.25" x14ac:dyDescent="0.2">
      <c r="A2" s="114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1" ht="14.25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1" s="105" customFormat="1" x14ac:dyDescent="0.2">
      <c r="A5" s="116" t="s">
        <v>0</v>
      </c>
      <c r="B5" s="116" t="s">
        <v>5</v>
      </c>
      <c r="C5" s="100" t="s">
        <v>18</v>
      </c>
      <c r="D5" s="100" t="s">
        <v>13</v>
      </c>
      <c r="E5" s="100" t="s">
        <v>14</v>
      </c>
      <c r="F5" s="101" t="s">
        <v>15</v>
      </c>
      <c r="G5" s="100" t="s">
        <v>24</v>
      </c>
      <c r="H5" s="102"/>
      <c r="I5" s="102" t="s">
        <v>17</v>
      </c>
      <c r="J5" s="100" t="s">
        <v>16</v>
      </c>
      <c r="K5" s="100" t="s">
        <v>19</v>
      </c>
      <c r="L5" s="101" t="s">
        <v>20</v>
      </c>
      <c r="M5" s="100" t="s">
        <v>25</v>
      </c>
      <c r="N5" s="102"/>
      <c r="O5" s="102" t="s">
        <v>21</v>
      </c>
      <c r="P5" s="100" t="s">
        <v>22</v>
      </c>
      <c r="Q5" s="101" t="s">
        <v>23</v>
      </c>
      <c r="R5" s="100" t="s">
        <v>26</v>
      </c>
      <c r="S5" s="103"/>
      <c r="T5" s="118" t="s">
        <v>35</v>
      </c>
      <c r="U5" s="104"/>
    </row>
    <row r="6" spans="1:21" s="105" customFormat="1" ht="187.5" customHeight="1" x14ac:dyDescent="0.2">
      <c r="A6" s="117"/>
      <c r="B6" s="117"/>
      <c r="C6" s="107" t="s">
        <v>36</v>
      </c>
      <c r="D6" s="107" t="s">
        <v>37</v>
      </c>
      <c r="E6" s="107" t="s">
        <v>38</v>
      </c>
      <c r="F6" s="101" t="s">
        <v>52</v>
      </c>
      <c r="G6" s="107" t="s">
        <v>39</v>
      </c>
      <c r="H6" s="102" t="s">
        <v>50</v>
      </c>
      <c r="I6" s="102" t="s">
        <v>40</v>
      </c>
      <c r="J6" s="100" t="s">
        <v>41</v>
      </c>
      <c r="K6" s="100" t="s">
        <v>42</v>
      </c>
      <c r="L6" s="101" t="s">
        <v>43</v>
      </c>
      <c r="M6" s="107" t="s">
        <v>44</v>
      </c>
      <c r="N6" s="102" t="s">
        <v>51</v>
      </c>
      <c r="O6" s="108" t="s">
        <v>45</v>
      </c>
      <c r="P6" s="100" t="s">
        <v>46</v>
      </c>
      <c r="Q6" s="101" t="s">
        <v>48</v>
      </c>
      <c r="R6" s="107" t="s">
        <v>47</v>
      </c>
      <c r="S6" s="102" t="s">
        <v>53</v>
      </c>
      <c r="T6" s="117"/>
      <c r="U6" s="100" t="s">
        <v>49</v>
      </c>
    </row>
    <row r="7" spans="1:21" x14ac:dyDescent="0.2">
      <c r="A7" s="11"/>
      <c r="B7" s="11" t="s">
        <v>27</v>
      </c>
      <c r="C7" s="11"/>
      <c r="D7" s="11"/>
      <c r="E7" s="11"/>
      <c r="F7" s="13"/>
      <c r="G7" s="11" t="s">
        <v>33</v>
      </c>
      <c r="H7" s="12"/>
      <c r="I7" s="12"/>
      <c r="J7" s="11"/>
      <c r="K7" s="11"/>
      <c r="L7" s="13"/>
      <c r="M7" s="11" t="s">
        <v>33</v>
      </c>
      <c r="N7" s="12"/>
      <c r="O7" s="12"/>
      <c r="P7" s="11"/>
      <c r="Q7" s="13"/>
      <c r="R7" s="11" t="s">
        <v>32</v>
      </c>
      <c r="S7" s="11"/>
      <c r="T7" s="16">
        <f>G7+M7+R7</f>
        <v>1</v>
      </c>
      <c r="U7" s="15"/>
    </row>
    <row r="8" spans="1:21" x14ac:dyDescent="0.2">
      <c r="A8" s="11"/>
      <c r="B8" s="11" t="s">
        <v>28</v>
      </c>
      <c r="C8" s="11" t="s">
        <v>29</v>
      </c>
      <c r="D8" s="11" t="s">
        <v>29</v>
      </c>
      <c r="E8" s="11" t="s">
        <v>30</v>
      </c>
      <c r="F8" s="13" t="s">
        <v>30</v>
      </c>
      <c r="G8" s="17">
        <f>C8+D8+E8+F8</f>
        <v>1</v>
      </c>
      <c r="H8" s="18"/>
      <c r="I8" s="12" t="s">
        <v>29</v>
      </c>
      <c r="J8" s="11" t="s">
        <v>30</v>
      </c>
      <c r="K8" s="11" t="s">
        <v>29</v>
      </c>
      <c r="L8" s="13" t="s">
        <v>30</v>
      </c>
      <c r="M8" s="17">
        <f>I8+J8+K8+L8</f>
        <v>1</v>
      </c>
      <c r="N8" s="18"/>
      <c r="O8" s="12" t="s">
        <v>33</v>
      </c>
      <c r="P8" s="11" t="s">
        <v>31</v>
      </c>
      <c r="Q8" s="13" t="s">
        <v>31</v>
      </c>
      <c r="R8" s="17">
        <f>O8+P8+Q8</f>
        <v>1</v>
      </c>
      <c r="S8" s="17"/>
      <c r="T8" s="19"/>
      <c r="U8" s="15"/>
    </row>
    <row r="9" spans="1:21" ht="63.75" customHeight="1" x14ac:dyDescent="0.2">
      <c r="A9" s="77" t="s">
        <v>6</v>
      </c>
      <c r="B9" s="58" t="s">
        <v>90</v>
      </c>
      <c r="C9" s="20">
        <f>'1.1.'!F8</f>
        <v>46.54979766138451</v>
      </c>
      <c r="D9" s="20">
        <f>'1.2.'!H8</f>
        <v>75.00858180403246</v>
      </c>
      <c r="E9" s="20">
        <f>'1.3.'!C6</f>
        <v>100</v>
      </c>
      <c r="F9" s="20">
        <f>'1.4.'!D6</f>
        <v>100</v>
      </c>
      <c r="G9" s="21">
        <f>($C$8*C9+$D$8*D9+$E$8*E9+$F$8*F9)</f>
        <v>72.545432812895939</v>
      </c>
      <c r="H9" s="22">
        <v>8</v>
      </c>
      <c r="I9" s="23">
        <f>'2.1'!H5</f>
        <v>87.884524882781307</v>
      </c>
      <c r="J9" s="20">
        <f>'2.2.'!G4</f>
        <v>100</v>
      </c>
      <c r="K9" s="20">
        <v>100</v>
      </c>
      <c r="L9" s="20">
        <f>'2.4'!J6</f>
        <v>0</v>
      </c>
      <c r="M9" s="21">
        <f>($I$8*I9+$J$8*J9+$K$8*K9+$L$8*L9)</f>
        <v>80.759583708973452</v>
      </c>
      <c r="N9" s="22">
        <v>6</v>
      </c>
      <c r="O9" s="20">
        <f>'3.1.'!C6</f>
        <v>0</v>
      </c>
      <c r="P9" s="20">
        <v>100</v>
      </c>
      <c r="Q9" s="20">
        <f>'3.3.'!C5</f>
        <v>100</v>
      </c>
      <c r="R9" s="21">
        <f>($O$8*O9+$P$8*P9+$Q$8*Q9)</f>
        <v>60</v>
      </c>
      <c r="S9" s="22">
        <v>1</v>
      </c>
      <c r="T9" s="21">
        <f>G9*$G$7+M9*$M$7+R9*$R$7</f>
        <v>73.322006608747756</v>
      </c>
      <c r="U9" s="24">
        <v>5</v>
      </c>
    </row>
    <row r="10" spans="1:21" ht="34.5" customHeight="1" x14ac:dyDescent="0.2">
      <c r="A10" s="77" t="s">
        <v>2</v>
      </c>
      <c r="B10" s="59" t="s">
        <v>82</v>
      </c>
      <c r="C10" s="20">
        <f>'1.1.'!F9</f>
        <v>98.614298096243388</v>
      </c>
      <c r="D10" s="20">
        <f>'1.2.'!H9</f>
        <v>98.720976319104295</v>
      </c>
      <c r="E10" s="20">
        <f>'1.3.'!C7</f>
        <v>100</v>
      </c>
      <c r="F10" s="20">
        <f>'1.4.'!D7</f>
        <v>100</v>
      </c>
      <c r="G10" s="21">
        <f t="shared" ref="G10:G16" si="0">($C$8*C10+$D$8*D10+$E$8*E10+$F$8*F10)</f>
        <v>99.067346045371693</v>
      </c>
      <c r="H10" s="22">
        <v>1</v>
      </c>
      <c r="I10" s="23">
        <f>'2.1'!H6</f>
        <v>98.052060213113023</v>
      </c>
      <c r="J10" s="20">
        <f>'2.2.'!G5</f>
        <v>63.513862823084736</v>
      </c>
      <c r="K10" s="20">
        <v>100</v>
      </c>
      <c r="L10" s="20">
        <f>'2.4'!J7</f>
        <v>97.975691726076363</v>
      </c>
      <c r="M10" s="21">
        <f t="shared" ref="M10:M16" si="1">($I$8*I10+$J$8*J10+$K$8*K10+$L$8*L10)</f>
        <v>93.541654256963724</v>
      </c>
      <c r="N10" s="29" t="s">
        <v>98</v>
      </c>
      <c r="O10" s="20">
        <f>'3.1.'!C7</f>
        <v>100</v>
      </c>
      <c r="P10" s="20">
        <v>100</v>
      </c>
      <c r="Q10" s="20">
        <f>'3.3.'!C6</f>
        <v>100</v>
      </c>
      <c r="R10" s="21">
        <f t="shared" ref="R10:R16" si="2">($O$8*O10+$P$8*P10+$Q$8*Q10)</f>
        <v>100</v>
      </c>
      <c r="S10" s="22">
        <v>1</v>
      </c>
      <c r="T10" s="21">
        <f t="shared" ref="T10:T16" si="3">G10*$G$7+M10*$M$7+R10*$R$7</f>
        <v>97.043600120934173</v>
      </c>
      <c r="U10" s="24">
        <v>1</v>
      </c>
    </row>
    <row r="11" spans="1:21" ht="45.75" customHeight="1" x14ac:dyDescent="0.2">
      <c r="A11" s="77" t="s">
        <v>3</v>
      </c>
      <c r="B11" s="59" t="s">
        <v>83</v>
      </c>
      <c r="C11" s="20">
        <f>'1.1.'!F10</f>
        <v>99.955335266926483</v>
      </c>
      <c r="D11" s="20">
        <f>'1.2.'!H10</f>
        <v>99.044009494036118</v>
      </c>
      <c r="E11" s="20">
        <f>'1.3.'!C8</f>
        <v>100</v>
      </c>
      <c r="F11" s="20">
        <f>'1.4.'!D8</f>
        <v>100</v>
      </c>
      <c r="G11" s="21">
        <f t="shared" si="0"/>
        <v>99.649770666336906</v>
      </c>
      <c r="H11" s="22">
        <v>7</v>
      </c>
      <c r="I11" s="23">
        <f>'2.1'!H7</f>
        <v>13.693512693555308</v>
      </c>
      <c r="J11" s="20">
        <f>'2.2.'!G6</f>
        <v>0</v>
      </c>
      <c r="K11" s="20">
        <v>100</v>
      </c>
      <c r="L11" s="20">
        <f>'2.4'!J8</f>
        <v>0</v>
      </c>
      <c r="M11" s="21">
        <f t="shared" si="1"/>
        <v>39.79272944274436</v>
      </c>
      <c r="N11" s="29" t="s">
        <v>99</v>
      </c>
      <c r="O11" s="20">
        <f>'3.1.'!C8</f>
        <v>0</v>
      </c>
      <c r="P11" s="20">
        <v>100</v>
      </c>
      <c r="Q11" s="20">
        <f>'3.3.'!C7</f>
        <v>100</v>
      </c>
      <c r="R11" s="21">
        <f t="shared" si="2"/>
        <v>60</v>
      </c>
      <c r="S11" s="22">
        <v>1</v>
      </c>
      <c r="T11" s="21">
        <f t="shared" si="3"/>
        <v>67.777000043632512</v>
      </c>
      <c r="U11" s="24">
        <v>7</v>
      </c>
    </row>
    <row r="12" spans="1:21" ht="44.25" customHeight="1" x14ac:dyDescent="0.2">
      <c r="A12" s="77" t="s">
        <v>92</v>
      </c>
      <c r="B12" s="58" t="s">
        <v>91</v>
      </c>
      <c r="C12" s="20">
        <f>'1.1.'!F11</f>
        <v>99.677480039572643</v>
      </c>
      <c r="D12" s="20">
        <f>'1.2.'!H11</f>
        <v>70.470125772064506</v>
      </c>
      <c r="E12" s="20">
        <f>'1.3.'!C9</f>
        <v>100</v>
      </c>
      <c r="F12" s="20">
        <f>'1.4.'!D9</f>
        <v>100</v>
      </c>
      <c r="G12" s="21">
        <f t="shared" si="0"/>
        <v>89.551662034073004</v>
      </c>
      <c r="H12" s="22">
        <v>3</v>
      </c>
      <c r="I12" s="23">
        <f>'2.1'!H8</f>
        <v>99.999542992783034</v>
      </c>
      <c r="J12" s="20">
        <f>'2.2.'!G7</f>
        <v>100</v>
      </c>
      <c r="K12" s="20">
        <v>100</v>
      </c>
      <c r="L12" s="20">
        <f>'2.4'!J9</f>
        <v>97.172523015776363</v>
      </c>
      <c r="M12" s="21">
        <f t="shared" si="1"/>
        <v>99.575718499840519</v>
      </c>
      <c r="N12" s="22">
        <v>1</v>
      </c>
      <c r="O12" s="20">
        <f>'3.1.'!C9</f>
        <v>100</v>
      </c>
      <c r="P12" s="20">
        <v>100</v>
      </c>
      <c r="Q12" s="20">
        <f>'3.3.'!C8</f>
        <v>100</v>
      </c>
      <c r="R12" s="21">
        <f t="shared" si="2"/>
        <v>100</v>
      </c>
      <c r="S12" s="22">
        <v>1</v>
      </c>
      <c r="T12" s="21">
        <f t="shared" si="3"/>
        <v>95.650952213565404</v>
      </c>
      <c r="U12" s="24">
        <v>2</v>
      </c>
    </row>
    <row r="13" spans="1:21" ht="51.75" customHeight="1" x14ac:dyDescent="0.2">
      <c r="A13" s="77" t="s">
        <v>1</v>
      </c>
      <c r="B13" s="58" t="s">
        <v>93</v>
      </c>
      <c r="C13" s="20">
        <f>'1.1.'!F12</f>
        <v>99.263577257454983</v>
      </c>
      <c r="D13" s="20">
        <f>'1.2.'!H12</f>
        <v>93.954989304022291</v>
      </c>
      <c r="E13" s="20">
        <f>'1.3.'!C10</f>
        <v>100</v>
      </c>
      <c r="F13" s="20">
        <f>'1.4.'!D10</f>
        <v>100</v>
      </c>
      <c r="G13" s="21">
        <f t="shared" si="0"/>
        <v>97.626498296517042</v>
      </c>
      <c r="H13" s="22">
        <v>2</v>
      </c>
      <c r="I13" s="23">
        <f>'2.1'!H9</f>
        <v>100</v>
      </c>
      <c r="J13" s="20">
        <f>'2.2.'!G8</f>
        <v>100</v>
      </c>
      <c r="K13" s="20">
        <v>100</v>
      </c>
      <c r="L13" s="20">
        <f>'2.4'!J10</f>
        <v>93.887404251933631</v>
      </c>
      <c r="M13" s="21">
        <f t="shared" si="1"/>
        <v>99.083110637790043</v>
      </c>
      <c r="N13" s="22">
        <v>2</v>
      </c>
      <c r="O13" s="20">
        <f>'3.1.'!C10</f>
        <v>0</v>
      </c>
      <c r="P13" s="20">
        <v>100</v>
      </c>
      <c r="Q13" s="20">
        <f>'3.3.'!C9</f>
        <v>100</v>
      </c>
      <c r="R13" s="21">
        <f t="shared" si="2"/>
        <v>60</v>
      </c>
      <c r="S13" s="22">
        <v>1</v>
      </c>
      <c r="T13" s="21">
        <f t="shared" si="3"/>
        <v>90.683843573722839</v>
      </c>
      <c r="U13" s="24">
        <v>3</v>
      </c>
    </row>
    <row r="14" spans="1:21" ht="36.75" customHeight="1" x14ac:dyDescent="0.2">
      <c r="A14" s="77" t="s">
        <v>87</v>
      </c>
      <c r="B14" s="59" t="s">
        <v>84</v>
      </c>
      <c r="C14" s="20">
        <f>'1.1.'!F13</f>
        <v>54.911606649013251</v>
      </c>
      <c r="D14" s="20">
        <f>'1.2.'!H13</f>
        <v>82.720111806144487</v>
      </c>
      <c r="E14" s="20">
        <f>'1.3.'!C11</f>
        <v>0</v>
      </c>
      <c r="F14" s="20">
        <f>'1.4.'!D11</f>
        <v>100</v>
      </c>
      <c r="G14" s="21">
        <f t="shared" si="0"/>
        <v>63.171101459305206</v>
      </c>
      <c r="H14" s="22">
        <v>6</v>
      </c>
      <c r="I14" s="23">
        <f>'2.1'!H10</f>
        <v>77.856680172758303</v>
      </c>
      <c r="J14" s="20">
        <f>'2.2.'!G9</f>
        <v>0</v>
      </c>
      <c r="K14" s="20">
        <v>100</v>
      </c>
      <c r="L14" s="20">
        <f>'2.4'!J11</f>
        <v>92.228206564544763</v>
      </c>
      <c r="M14" s="21">
        <f t="shared" si="1"/>
        <v>76.084069045147118</v>
      </c>
      <c r="N14" s="22">
        <v>3</v>
      </c>
      <c r="O14" s="20">
        <f>'3.1.'!C11</f>
        <v>0</v>
      </c>
      <c r="P14" s="20">
        <v>100</v>
      </c>
      <c r="Q14" s="20">
        <f>'3.3.'!C10</f>
        <v>100</v>
      </c>
      <c r="R14" s="21">
        <f t="shared" si="2"/>
        <v>60</v>
      </c>
      <c r="S14" s="22">
        <v>1</v>
      </c>
      <c r="T14" s="21">
        <f t="shared" si="3"/>
        <v>67.702068201780932</v>
      </c>
      <c r="U14" s="24">
        <v>8</v>
      </c>
    </row>
    <row r="15" spans="1:21" ht="26.25" customHeight="1" x14ac:dyDescent="0.2">
      <c r="A15" s="77" t="s">
        <v>86</v>
      </c>
      <c r="B15" s="59" t="s">
        <v>85</v>
      </c>
      <c r="C15" s="20">
        <f>'1.1.'!F14</f>
        <v>100</v>
      </c>
      <c r="D15" s="20">
        <f>'1.2.'!H14</f>
        <v>22.462222167580425</v>
      </c>
      <c r="E15" s="20">
        <f>'1.3.'!C12</f>
        <v>100</v>
      </c>
      <c r="F15" s="20">
        <f>'1.4.'!D12</f>
        <v>100</v>
      </c>
      <c r="G15" s="21">
        <f t="shared" si="0"/>
        <v>72.861777758653147</v>
      </c>
      <c r="H15" s="22">
        <v>5</v>
      </c>
      <c r="I15" s="23">
        <f>'2.1'!H11</f>
        <v>92.814792481887352</v>
      </c>
      <c r="J15" s="20">
        <f>'2.2.'!G10</f>
        <v>50.533622921004053</v>
      </c>
      <c r="K15" s="20">
        <v>100</v>
      </c>
      <c r="L15" s="20">
        <f>'2.4'!J12</f>
        <v>68.780208605426381</v>
      </c>
      <c r="M15" s="21">
        <f t="shared" si="1"/>
        <v>85.382252097625141</v>
      </c>
      <c r="N15" s="22">
        <v>8</v>
      </c>
      <c r="O15" s="20">
        <f>'3.1.'!C12</f>
        <v>0</v>
      </c>
      <c r="P15" s="20">
        <v>100</v>
      </c>
      <c r="Q15" s="20">
        <f>'3.3.'!C11</f>
        <v>100</v>
      </c>
      <c r="R15" s="21">
        <f t="shared" si="2"/>
        <v>60</v>
      </c>
      <c r="S15" s="22">
        <v>1</v>
      </c>
      <c r="T15" s="21">
        <f t="shared" si="3"/>
        <v>75.29761194251131</v>
      </c>
      <c r="U15" s="24">
        <v>4</v>
      </c>
    </row>
    <row r="16" spans="1:21" ht="42" customHeight="1" x14ac:dyDescent="0.2">
      <c r="A16" s="77" t="s">
        <v>88</v>
      </c>
      <c r="B16" s="58" t="s">
        <v>89</v>
      </c>
      <c r="C16" s="20">
        <f>'1.1.'!F15</f>
        <v>77.91296313869357</v>
      </c>
      <c r="D16" s="20">
        <f>'1.2.'!H15</f>
        <v>56.223808623642611</v>
      </c>
      <c r="E16" s="20">
        <f>'1.3.'!C13</f>
        <v>100</v>
      </c>
      <c r="F16" s="20">
        <f>'1.4.'!D13</f>
        <v>100</v>
      </c>
      <c r="G16" s="21">
        <f t="shared" si="0"/>
        <v>76.947870116817654</v>
      </c>
      <c r="H16" s="22">
        <v>4</v>
      </c>
      <c r="I16" s="23">
        <f>'2.1'!H12</f>
        <v>65.883387162719401</v>
      </c>
      <c r="J16" s="20">
        <f>'2.2.'!G11</f>
        <v>0</v>
      </c>
      <c r="K16" s="20">
        <v>100</v>
      </c>
      <c r="L16" s="20">
        <f>'2.4'!J13</f>
        <v>77.527119743440267</v>
      </c>
      <c r="M16" s="21">
        <f t="shared" si="1"/>
        <v>69.688253468467835</v>
      </c>
      <c r="N16" s="22">
        <v>7</v>
      </c>
      <c r="O16" s="20">
        <f>'3.1.'!C13</f>
        <v>0</v>
      </c>
      <c r="P16" s="20">
        <v>100</v>
      </c>
      <c r="Q16" s="20">
        <f>'3.3.'!C12</f>
        <v>100</v>
      </c>
      <c r="R16" s="21">
        <f t="shared" si="2"/>
        <v>60</v>
      </c>
      <c r="S16" s="22">
        <v>1</v>
      </c>
      <c r="T16" s="21">
        <f t="shared" si="3"/>
        <v>70.654449434114198</v>
      </c>
      <c r="U16" s="24">
        <v>6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R1:U1"/>
    <mergeCell ref="A2:T2"/>
    <mergeCell ref="A3:T3"/>
    <mergeCell ref="B5:B6"/>
    <mergeCell ref="A5:A6"/>
    <mergeCell ref="T5:T6"/>
  </mergeCells>
  <pageMargins left="0" right="0" top="0" bottom="0" header="0.31496062992125984" footer="0.31496062992125984"/>
  <pageSetup paperSize="9" scale="95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5"/>
  <sheetViews>
    <sheetView workbookViewId="0">
      <selection activeCell="J9" sqref="J9"/>
    </sheetView>
  </sheetViews>
  <sheetFormatPr defaultRowHeight="12.75" x14ac:dyDescent="0.2"/>
  <cols>
    <col min="1" max="1" width="6.85546875" customWidth="1"/>
    <col min="2" max="2" width="37" customWidth="1"/>
    <col min="3" max="3" width="13" customWidth="1"/>
    <col min="4" max="4" width="17.7109375" customWidth="1"/>
    <col min="5" max="5" width="5.42578125" customWidth="1"/>
    <col min="6" max="6" width="5.85546875" customWidth="1"/>
    <col min="7" max="7" width="7.42578125" customWidth="1"/>
    <col min="8" max="8" width="8" customWidth="1"/>
    <col min="9" max="9" width="7.42578125" customWidth="1"/>
    <col min="10" max="10" width="6" customWidth="1"/>
    <col min="11" max="11" width="12.7109375" customWidth="1"/>
    <col min="12" max="12" width="13.7109375" customWidth="1"/>
    <col min="13" max="13" width="12.140625" customWidth="1"/>
    <col min="14" max="14" width="12" customWidth="1"/>
  </cols>
  <sheetData>
    <row r="1" spans="1:4" ht="20.25" customHeight="1" x14ac:dyDescent="0.2">
      <c r="A1" s="126" t="s">
        <v>80</v>
      </c>
      <c r="B1" s="126"/>
      <c r="C1" s="126"/>
      <c r="D1" s="126"/>
    </row>
    <row r="2" spans="1:4" ht="71.25" customHeight="1" x14ac:dyDescent="0.2">
      <c r="A2" s="127" t="s">
        <v>108</v>
      </c>
      <c r="B2" s="127"/>
      <c r="C2" s="127"/>
      <c r="D2" s="127"/>
    </row>
    <row r="3" spans="1:4" ht="15" x14ac:dyDescent="0.25">
      <c r="A3" s="30"/>
      <c r="B3" s="30"/>
      <c r="C3" s="30"/>
      <c r="D3" s="30"/>
    </row>
    <row r="4" spans="1:4" ht="25.5" x14ac:dyDescent="0.2">
      <c r="A4" s="31" t="s">
        <v>0</v>
      </c>
      <c r="B4" s="32" t="s">
        <v>58</v>
      </c>
      <c r="C4" s="33" t="s">
        <v>59</v>
      </c>
      <c r="D4" s="33" t="s">
        <v>60</v>
      </c>
    </row>
    <row r="5" spans="1:4" ht="51" x14ac:dyDescent="0.2">
      <c r="A5" s="31" t="s">
        <v>6</v>
      </c>
      <c r="B5" s="65" t="s">
        <v>90</v>
      </c>
      <c r="C5" s="34">
        <v>100</v>
      </c>
      <c r="D5" s="132" t="s">
        <v>109</v>
      </c>
    </row>
    <row r="6" spans="1:4" ht="25.5" x14ac:dyDescent="0.2">
      <c r="A6" s="31" t="s">
        <v>2</v>
      </c>
      <c r="B6" s="65" t="s">
        <v>82</v>
      </c>
      <c r="C6" s="34">
        <v>100</v>
      </c>
      <c r="D6" s="132"/>
    </row>
    <row r="7" spans="1:4" ht="38.25" x14ac:dyDescent="0.2">
      <c r="A7" s="31" t="s">
        <v>3</v>
      </c>
      <c r="B7" s="65" t="s">
        <v>83</v>
      </c>
      <c r="C7" s="34">
        <v>100</v>
      </c>
      <c r="D7" s="132"/>
    </row>
    <row r="8" spans="1:4" ht="25.5" x14ac:dyDescent="0.2">
      <c r="A8" s="31" t="s">
        <v>92</v>
      </c>
      <c r="B8" s="65" t="s">
        <v>91</v>
      </c>
      <c r="C8" s="34">
        <v>100</v>
      </c>
      <c r="D8" s="132"/>
    </row>
    <row r="9" spans="1:4" ht="51" x14ac:dyDescent="0.2">
      <c r="A9" s="31" t="s">
        <v>1</v>
      </c>
      <c r="B9" s="65" t="s">
        <v>93</v>
      </c>
      <c r="C9" s="34">
        <v>100</v>
      </c>
      <c r="D9" s="132"/>
    </row>
    <row r="10" spans="1:4" ht="25.5" x14ac:dyDescent="0.2">
      <c r="A10" s="31" t="s">
        <v>87</v>
      </c>
      <c r="B10" s="65" t="s">
        <v>84</v>
      </c>
      <c r="C10" s="34">
        <v>100</v>
      </c>
      <c r="D10" s="132"/>
    </row>
    <row r="11" spans="1:4" ht="25.5" x14ac:dyDescent="0.2">
      <c r="A11" s="31" t="s">
        <v>86</v>
      </c>
      <c r="B11" s="65" t="s">
        <v>85</v>
      </c>
      <c r="C11" s="34">
        <v>100</v>
      </c>
      <c r="D11" s="132"/>
    </row>
    <row r="12" spans="1:4" ht="38.25" x14ac:dyDescent="0.2">
      <c r="A12" s="31" t="s">
        <v>88</v>
      </c>
      <c r="B12" s="65" t="s">
        <v>89</v>
      </c>
      <c r="C12" s="34">
        <v>100</v>
      </c>
      <c r="D12" s="132"/>
    </row>
    <row r="83" ht="18.75" customHeight="1" x14ac:dyDescent="0.2"/>
    <row r="113" ht="20.25" customHeight="1" x14ac:dyDescent="0.2"/>
    <row r="126" ht="21" customHeight="1" x14ac:dyDescent="0.2"/>
    <row r="133" ht="18.75" customHeight="1" x14ac:dyDescent="0.2"/>
    <row r="141" ht="19.5" customHeight="1" x14ac:dyDescent="0.2"/>
    <row r="155" ht="27.75" customHeight="1" x14ac:dyDescent="0.2"/>
  </sheetData>
  <mergeCells count="3">
    <mergeCell ref="A1:D1"/>
    <mergeCell ref="A2:D2"/>
    <mergeCell ref="D5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"/>
  <sheetViews>
    <sheetView topLeftCell="A7" workbookViewId="0">
      <selection activeCell="L15" sqref="L15"/>
    </sheetView>
  </sheetViews>
  <sheetFormatPr defaultRowHeight="12.75" x14ac:dyDescent="0.2"/>
  <cols>
    <col min="1" max="1" width="7.42578125" style="5" customWidth="1"/>
    <col min="2" max="2" width="30.7109375" style="5" customWidth="1"/>
    <col min="3" max="3" width="15.7109375" style="5" customWidth="1"/>
    <col min="4" max="4" width="17" style="5" customWidth="1"/>
    <col min="5" max="5" width="18.5703125" style="5" customWidth="1"/>
    <col min="6" max="6" width="11.5703125" style="5" customWidth="1"/>
    <col min="7" max="7" width="16.42578125" style="5" customWidth="1"/>
    <col min="8" max="10" width="9.140625" style="5" customWidth="1"/>
    <col min="11" max="16384" width="9.140625" style="5"/>
  </cols>
  <sheetData>
    <row r="1" spans="1:10" ht="14.25" x14ac:dyDescent="0.2">
      <c r="A1" s="120" t="s">
        <v>94</v>
      </c>
      <c r="B1" s="120"/>
      <c r="C1" s="120"/>
      <c r="D1" s="120"/>
      <c r="E1" s="120"/>
      <c r="F1" s="120"/>
      <c r="G1" s="43"/>
      <c r="H1" s="9"/>
      <c r="I1" s="9"/>
      <c r="J1" s="9"/>
    </row>
    <row r="2" spans="1:10" ht="15.75" customHeight="1" x14ac:dyDescent="0.2">
      <c r="A2" s="51" t="s">
        <v>4</v>
      </c>
      <c r="B2" s="51"/>
      <c r="C2" s="51"/>
      <c r="D2" s="51"/>
      <c r="E2" s="51"/>
      <c r="F2" s="51"/>
      <c r="G2" s="43"/>
      <c r="H2" s="9"/>
      <c r="I2" s="9"/>
      <c r="J2" s="9"/>
    </row>
    <row r="3" spans="1:10" ht="14.25" x14ac:dyDescent="0.2">
      <c r="A3" s="52"/>
      <c r="B3" s="52"/>
      <c r="C3" s="53"/>
      <c r="D3" s="53"/>
      <c r="E3" s="53"/>
      <c r="F3" s="53"/>
      <c r="G3" s="43"/>
      <c r="H3" s="10"/>
      <c r="I3" s="9"/>
      <c r="J3" s="9"/>
    </row>
    <row r="4" spans="1:10" ht="12.75" customHeight="1" x14ac:dyDescent="0.2">
      <c r="A4" s="121" t="s">
        <v>34</v>
      </c>
      <c r="B4" s="121"/>
      <c r="C4" s="121"/>
      <c r="D4" s="121"/>
      <c r="E4" s="121"/>
      <c r="F4" s="121"/>
      <c r="G4" s="43"/>
      <c r="H4" s="6"/>
      <c r="I4" s="6"/>
      <c r="J4" s="6"/>
    </row>
    <row r="5" spans="1:10" x14ac:dyDescent="0.2">
      <c r="A5" s="119" t="s">
        <v>101</v>
      </c>
      <c r="B5" s="119"/>
      <c r="C5" s="119"/>
      <c r="D5" s="119"/>
      <c r="E5" s="119"/>
      <c r="F5" s="119"/>
      <c r="G5" s="43"/>
    </row>
    <row r="6" spans="1:10" x14ac:dyDescent="0.2">
      <c r="A6" s="51"/>
      <c r="B6" s="51"/>
      <c r="C6" s="51"/>
      <c r="D6" s="51"/>
      <c r="E6" s="51"/>
      <c r="F6" s="51"/>
      <c r="G6" s="43"/>
    </row>
    <row r="7" spans="1:10" ht="63.75" x14ac:dyDescent="0.2">
      <c r="A7" s="54" t="s">
        <v>0</v>
      </c>
      <c r="B7" s="54" t="s">
        <v>5</v>
      </c>
      <c r="C7" s="54" t="s">
        <v>111</v>
      </c>
      <c r="D7" s="54" t="s">
        <v>112</v>
      </c>
      <c r="E7" s="54" t="s">
        <v>11</v>
      </c>
      <c r="F7" s="55" t="s">
        <v>12</v>
      </c>
      <c r="G7" s="50"/>
    </row>
    <row r="8" spans="1:10" ht="63.75" x14ac:dyDescent="0.2">
      <c r="A8" s="71" t="s">
        <v>6</v>
      </c>
      <c r="B8" s="72" t="s">
        <v>90</v>
      </c>
      <c r="C8" s="87">
        <v>16084626.220000001</v>
      </c>
      <c r="D8" s="87">
        <v>7487360.96</v>
      </c>
      <c r="E8" s="83">
        <f>100*D8/C8</f>
        <v>46.54979766138451</v>
      </c>
      <c r="F8" s="83">
        <f>E8</f>
        <v>46.54979766138451</v>
      </c>
      <c r="G8" s="50"/>
    </row>
    <row r="9" spans="1:10" ht="38.25" x14ac:dyDescent="0.2">
      <c r="A9" s="71" t="s">
        <v>2</v>
      </c>
      <c r="B9" s="72" t="s">
        <v>82</v>
      </c>
      <c r="C9" s="87">
        <v>716790887.92999995</v>
      </c>
      <c r="D9" s="87">
        <v>706858302.95000005</v>
      </c>
      <c r="E9" s="83">
        <f t="shared" ref="E9:E16" si="0">100*D9/C9</f>
        <v>98.614298096243388</v>
      </c>
      <c r="F9" s="83">
        <f t="shared" ref="F9:F15" si="1">E9</f>
        <v>98.614298096243388</v>
      </c>
      <c r="G9" s="50"/>
    </row>
    <row r="10" spans="1:10" ht="38.25" x14ac:dyDescent="0.2">
      <c r="A10" s="71" t="s">
        <v>3</v>
      </c>
      <c r="B10" s="72" t="s">
        <v>83</v>
      </c>
      <c r="C10" s="87">
        <v>73883795.400000006</v>
      </c>
      <c r="D10" s="87">
        <v>73850795.400000006</v>
      </c>
      <c r="E10" s="83">
        <f t="shared" si="0"/>
        <v>99.955335266926483</v>
      </c>
      <c r="F10" s="83">
        <f t="shared" si="1"/>
        <v>99.955335266926483</v>
      </c>
      <c r="G10" s="50"/>
    </row>
    <row r="11" spans="1:10" ht="38.25" x14ac:dyDescent="0.2">
      <c r="A11" s="71" t="s">
        <v>92</v>
      </c>
      <c r="B11" s="72" t="s">
        <v>91</v>
      </c>
      <c r="C11" s="87">
        <v>13363513.98</v>
      </c>
      <c r="D11" s="87">
        <v>13320413.98</v>
      </c>
      <c r="E11" s="83">
        <f t="shared" si="0"/>
        <v>99.677480039572643</v>
      </c>
      <c r="F11" s="83">
        <f t="shared" si="1"/>
        <v>99.677480039572643</v>
      </c>
      <c r="G11" s="50"/>
    </row>
    <row r="12" spans="1:10" ht="51" x14ac:dyDescent="0.2">
      <c r="A12" s="71" t="s">
        <v>1</v>
      </c>
      <c r="B12" s="72" t="s">
        <v>93</v>
      </c>
      <c r="C12" s="87">
        <v>126760072.18000001</v>
      </c>
      <c r="D12" s="87">
        <v>125826582.18000001</v>
      </c>
      <c r="E12" s="83">
        <f t="shared" si="0"/>
        <v>99.263577257454983</v>
      </c>
      <c r="F12" s="83">
        <f t="shared" si="1"/>
        <v>99.263577257454983</v>
      </c>
      <c r="G12" s="50"/>
    </row>
    <row r="13" spans="1:10" ht="25.5" x14ac:dyDescent="0.2">
      <c r="A13" s="71" t="s">
        <v>87</v>
      </c>
      <c r="B13" s="72" t="s">
        <v>84</v>
      </c>
      <c r="C13" s="87">
        <v>365045228.39999998</v>
      </c>
      <c r="D13" s="87">
        <v>200452199.91</v>
      </c>
      <c r="E13" s="84">
        <f t="shared" si="0"/>
        <v>54.911606649013251</v>
      </c>
      <c r="F13" s="83">
        <f t="shared" si="1"/>
        <v>54.911606649013251</v>
      </c>
      <c r="G13" s="50"/>
    </row>
    <row r="14" spans="1:10" ht="25.5" x14ac:dyDescent="0.2">
      <c r="A14" s="71" t="s">
        <v>86</v>
      </c>
      <c r="B14" s="72" t="s">
        <v>85</v>
      </c>
      <c r="C14" s="87">
        <v>5531623</v>
      </c>
      <c r="D14" s="87">
        <f>C14</f>
        <v>5531623</v>
      </c>
      <c r="E14" s="83">
        <f t="shared" si="0"/>
        <v>100</v>
      </c>
      <c r="F14" s="83">
        <f t="shared" si="1"/>
        <v>100</v>
      </c>
      <c r="G14" s="60" t="s">
        <v>81</v>
      </c>
    </row>
    <row r="15" spans="1:10" s="61" customFormat="1" ht="51" x14ac:dyDescent="0.2">
      <c r="A15" s="73" t="s">
        <v>88</v>
      </c>
      <c r="B15" s="74" t="s">
        <v>89</v>
      </c>
      <c r="C15" s="88">
        <v>127922023.3</v>
      </c>
      <c r="D15" s="88">
        <v>99667838.859999999</v>
      </c>
      <c r="E15" s="83">
        <f t="shared" si="0"/>
        <v>77.91296313869357</v>
      </c>
      <c r="F15" s="83">
        <f t="shared" si="1"/>
        <v>77.91296313869357</v>
      </c>
      <c r="G15" s="60"/>
    </row>
    <row r="16" spans="1:10" x14ac:dyDescent="0.2">
      <c r="A16" s="75" t="s">
        <v>7</v>
      </c>
      <c r="B16" s="76"/>
      <c r="C16" s="41">
        <f>SUM(C8:C15)</f>
        <v>1445381770.4100001</v>
      </c>
      <c r="D16" s="41">
        <f>SUM(D8:D15)</f>
        <v>1232995117.24</v>
      </c>
      <c r="E16" s="85">
        <f t="shared" si="0"/>
        <v>85.305843928711369</v>
      </c>
      <c r="F16" s="85"/>
      <c r="G16" s="50"/>
    </row>
  </sheetData>
  <sheetProtection formatCells="0" formatColumns="0" formatRows="0" insertColumns="0" insertRows="0" insertHyperlinks="0" deleteColumns="0" deleteRows="0"/>
  <mergeCells count="3">
    <mergeCell ref="A5:F5"/>
    <mergeCell ref="A1:F1"/>
    <mergeCell ref="A4:F4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opLeftCell="A4" workbookViewId="0">
      <selection activeCell="H11" sqref="H11"/>
    </sheetView>
  </sheetViews>
  <sheetFormatPr defaultRowHeight="12.75" x14ac:dyDescent="0.2"/>
  <cols>
    <col min="1" max="1" width="5.85546875" customWidth="1"/>
    <col min="2" max="2" width="33.140625" customWidth="1"/>
    <col min="3" max="3" width="13.42578125" customWidth="1"/>
    <col min="4" max="4" width="19.5703125" customWidth="1"/>
    <col min="5" max="5" width="11.42578125" customWidth="1"/>
    <col min="6" max="6" width="17" customWidth="1"/>
    <col min="7" max="7" width="13.7109375" style="5" customWidth="1"/>
    <col min="8" max="8" width="16.28515625" customWidth="1"/>
    <col min="10" max="10" width="13.7109375" customWidth="1"/>
    <col min="11" max="11" width="12.5703125" customWidth="1"/>
  </cols>
  <sheetData>
    <row r="1" spans="1:11" ht="12.75" customHeight="1" x14ac:dyDescent="0.2">
      <c r="A1" s="122" t="str">
        <f>'1.1.'!A1:F1</f>
        <v>Финансовое управление администрации городского округа город Шахунья Нижегородской области</v>
      </c>
      <c r="B1" s="122"/>
      <c r="C1" s="122"/>
      <c r="D1" s="122"/>
      <c r="E1" s="122"/>
      <c r="F1" s="122"/>
      <c r="G1" s="28"/>
      <c r="H1" s="27"/>
      <c r="I1" s="3"/>
      <c r="J1" s="3"/>
      <c r="K1" s="3"/>
    </row>
    <row r="2" spans="1:11" ht="14.25" x14ac:dyDescent="0.2">
      <c r="A2" s="25" t="s">
        <v>4</v>
      </c>
      <c r="B2" s="27"/>
      <c r="C2" s="27"/>
      <c r="D2" s="27"/>
      <c r="E2" s="27"/>
      <c r="F2" s="27"/>
      <c r="G2" s="27"/>
      <c r="H2" s="27"/>
      <c r="I2" s="4"/>
      <c r="J2" s="3"/>
      <c r="K2" s="3"/>
    </row>
    <row r="3" spans="1:11" x14ac:dyDescent="0.2">
      <c r="A3" s="25"/>
      <c r="B3" s="27"/>
      <c r="C3" s="27"/>
      <c r="D3" s="27"/>
      <c r="E3" s="27"/>
      <c r="F3" s="27"/>
      <c r="G3" s="27"/>
      <c r="H3" s="27"/>
      <c r="I3" s="2"/>
      <c r="J3" s="2"/>
      <c r="K3" s="2"/>
    </row>
    <row r="4" spans="1:11" ht="27.75" customHeight="1" x14ac:dyDescent="0.2">
      <c r="A4" s="123" t="s">
        <v>10</v>
      </c>
      <c r="B4" s="123"/>
      <c r="C4" s="123"/>
      <c r="D4" s="123"/>
      <c r="E4" s="123"/>
      <c r="F4" s="123"/>
      <c r="G4" s="123"/>
      <c r="H4" s="123"/>
    </row>
    <row r="5" spans="1:11" ht="14.25" x14ac:dyDescent="0.2">
      <c r="A5" s="124" t="s">
        <v>102</v>
      </c>
      <c r="B5" s="124"/>
      <c r="C5" s="124"/>
      <c r="D5" s="124"/>
      <c r="E5" s="124"/>
      <c r="F5" s="124"/>
      <c r="G5" s="124"/>
      <c r="H5" s="124"/>
      <c r="I5" s="5"/>
      <c r="J5" s="5"/>
    </row>
    <row r="6" spans="1:11" ht="9.75" customHeight="1" x14ac:dyDescent="0.2">
      <c r="A6" s="125"/>
      <c r="B6" s="125"/>
      <c r="C6" s="125"/>
      <c r="D6" s="125"/>
      <c r="E6" s="125"/>
      <c r="F6" s="125"/>
      <c r="G6" s="125"/>
      <c r="H6" s="125"/>
      <c r="I6" s="5"/>
      <c r="J6" s="5"/>
      <c r="K6" s="5"/>
    </row>
    <row r="7" spans="1:11" ht="114.75" customHeight="1" x14ac:dyDescent="0.2">
      <c r="A7" s="26" t="s">
        <v>0</v>
      </c>
      <c r="B7" s="26" t="s">
        <v>5</v>
      </c>
      <c r="C7" s="26" t="s">
        <v>111</v>
      </c>
      <c r="D7" s="26" t="s">
        <v>55</v>
      </c>
      <c r="E7" s="26" t="s">
        <v>72</v>
      </c>
      <c r="F7" s="26" t="s">
        <v>8</v>
      </c>
      <c r="G7" s="29" t="s">
        <v>56</v>
      </c>
      <c r="H7" s="26" t="s">
        <v>9</v>
      </c>
      <c r="I7" s="5"/>
      <c r="J7" s="5"/>
      <c r="K7" s="5"/>
    </row>
    <row r="8" spans="1:11" ht="44.25" customHeight="1" x14ac:dyDescent="0.2">
      <c r="A8" s="111" t="s">
        <v>6</v>
      </c>
      <c r="B8" s="67" t="s">
        <v>90</v>
      </c>
      <c r="C8" s="68">
        <f>'1.1.'!C8</f>
        <v>16084626.220000001</v>
      </c>
      <c r="D8" s="89">
        <v>709520.46</v>
      </c>
      <c r="E8" s="90">
        <v>1</v>
      </c>
      <c r="F8" s="97">
        <f t="shared" ref="F8:F15" si="0">100*D8/(C8*E8)</f>
        <v>4.411171576481931</v>
      </c>
      <c r="G8" s="80">
        <f>F16/8</f>
        <v>5.4419193203628655</v>
      </c>
      <c r="H8" s="82">
        <f>(POWER((1-F8/100),(LN(0.7)/LN(1-G8/100))))*100</f>
        <v>75.00858180403246</v>
      </c>
      <c r="I8" s="5"/>
      <c r="J8" s="5"/>
      <c r="K8" s="5"/>
    </row>
    <row r="9" spans="1:11" ht="39" customHeight="1" x14ac:dyDescent="0.2">
      <c r="A9" s="111" t="s">
        <v>2</v>
      </c>
      <c r="B9" s="67" t="s">
        <v>82</v>
      </c>
      <c r="C9" s="68">
        <f>'1.1.'!C9</f>
        <v>716790887.92999995</v>
      </c>
      <c r="D9" s="89">
        <v>41936907.340000004</v>
      </c>
      <c r="E9" s="90">
        <v>29</v>
      </c>
      <c r="F9" s="97">
        <f t="shared" si="0"/>
        <v>0.20174646154886264</v>
      </c>
      <c r="G9" s="80">
        <f>$G$8</f>
        <v>5.4419193203628655</v>
      </c>
      <c r="H9" s="82">
        <f t="shared" ref="H9:H15" si="1">(POWER((1-F9/100),(LN(0.7)/LN(1-G9/100))))*100</f>
        <v>98.720976319104295</v>
      </c>
      <c r="I9" s="5"/>
      <c r="J9" s="5"/>
      <c r="K9" s="5"/>
    </row>
    <row r="10" spans="1:11" ht="36" customHeight="1" x14ac:dyDescent="0.2">
      <c r="A10" s="111" t="s">
        <v>3</v>
      </c>
      <c r="B10" s="67" t="s">
        <v>83</v>
      </c>
      <c r="C10" s="68">
        <f>'1.1.'!C10</f>
        <v>73883795.400000006</v>
      </c>
      <c r="D10" s="89">
        <v>111258.53</v>
      </c>
      <c r="E10" s="90">
        <v>1</v>
      </c>
      <c r="F10" s="97">
        <f t="shared" si="0"/>
        <v>0.15058583468493553</v>
      </c>
      <c r="G10" s="80">
        <f t="shared" ref="G10:G15" si="2">$G$8</f>
        <v>5.4419193203628655</v>
      </c>
      <c r="H10" s="82">
        <f t="shared" si="1"/>
        <v>99.044009494036118</v>
      </c>
      <c r="I10" s="5"/>
      <c r="J10" s="5"/>
      <c r="K10" s="5"/>
    </row>
    <row r="11" spans="1:11" ht="35.25" customHeight="1" x14ac:dyDescent="0.2">
      <c r="A11" s="111" t="s">
        <v>92</v>
      </c>
      <c r="B11" s="67" t="s">
        <v>91</v>
      </c>
      <c r="C11" s="68">
        <f>'1.1.'!C11</f>
        <v>13363513.98</v>
      </c>
      <c r="D11" s="89">
        <v>713955.18</v>
      </c>
      <c r="E11" s="90">
        <v>1</v>
      </c>
      <c r="F11" s="97">
        <f t="shared" si="0"/>
        <v>5.3425706821462837</v>
      </c>
      <c r="G11" s="80">
        <f t="shared" si="2"/>
        <v>5.4419193203628655</v>
      </c>
      <c r="H11" s="82">
        <f t="shared" si="1"/>
        <v>70.470125772064506</v>
      </c>
      <c r="I11" s="5"/>
      <c r="J11" s="5"/>
      <c r="K11" s="5"/>
    </row>
    <row r="12" spans="1:11" ht="32.25" customHeight="1" x14ac:dyDescent="0.2">
      <c r="A12" s="111" t="s">
        <v>1</v>
      </c>
      <c r="B12" s="67" t="s">
        <v>93</v>
      </c>
      <c r="C12" s="68">
        <f>'1.1.'!C12</f>
        <v>126760072.18000001</v>
      </c>
      <c r="D12" s="89">
        <v>12339578.48</v>
      </c>
      <c r="E12" s="90">
        <v>10</v>
      </c>
      <c r="F12" s="97">
        <f t="shared" si="0"/>
        <v>0.97345940782344531</v>
      </c>
      <c r="G12" s="80">
        <f t="shared" si="2"/>
        <v>5.4419193203628655</v>
      </c>
      <c r="H12" s="82">
        <f t="shared" si="1"/>
        <v>93.954989304022291</v>
      </c>
      <c r="I12" s="5"/>
      <c r="J12" s="5"/>
      <c r="K12" s="5"/>
    </row>
    <row r="13" spans="1:11" ht="34.5" customHeight="1" x14ac:dyDescent="0.2">
      <c r="A13" s="111" t="s">
        <v>87</v>
      </c>
      <c r="B13" s="67" t="s">
        <v>84</v>
      </c>
      <c r="C13" s="68">
        <f>'1.1.'!C13</f>
        <v>365045228.39999998</v>
      </c>
      <c r="D13" s="89">
        <v>53521450.870000005</v>
      </c>
      <c r="E13" s="90">
        <v>5</v>
      </c>
      <c r="F13" s="97">
        <f t="shared" si="0"/>
        <v>2.9323188857767302</v>
      </c>
      <c r="G13" s="80">
        <f t="shared" si="2"/>
        <v>5.4419193203628655</v>
      </c>
      <c r="H13" s="82">
        <f t="shared" si="1"/>
        <v>82.720111806144487</v>
      </c>
      <c r="I13" s="5"/>
      <c r="J13" s="5"/>
      <c r="K13" s="5"/>
    </row>
    <row r="14" spans="1:11" ht="22.5" x14ac:dyDescent="0.2">
      <c r="A14" s="111" t="s">
        <v>86</v>
      </c>
      <c r="B14" s="67" t="s">
        <v>85</v>
      </c>
      <c r="C14" s="68">
        <f>'1.1.'!C14</f>
        <v>5531623</v>
      </c>
      <c r="D14" s="89">
        <v>1155323</v>
      </c>
      <c r="E14" s="90">
        <v>1</v>
      </c>
      <c r="F14" s="97">
        <f t="shared" si="0"/>
        <v>20.885787046586508</v>
      </c>
      <c r="G14" s="80">
        <f t="shared" si="2"/>
        <v>5.4419193203628655</v>
      </c>
      <c r="H14" s="82">
        <f t="shared" si="1"/>
        <v>22.462222167580425</v>
      </c>
      <c r="I14" s="5"/>
      <c r="J14" s="5"/>
      <c r="K14" s="5"/>
    </row>
    <row r="15" spans="1:11" ht="33.75" x14ac:dyDescent="0.2">
      <c r="A15" s="111" t="s">
        <v>88</v>
      </c>
      <c r="B15" s="67" t="s">
        <v>89</v>
      </c>
      <c r="C15" s="68">
        <f>'1.1.'!C15</f>
        <v>127922023.3</v>
      </c>
      <c r="D15" s="89">
        <v>44198157.480000012</v>
      </c>
      <c r="E15" s="90">
        <v>4</v>
      </c>
      <c r="F15" s="97">
        <f t="shared" si="0"/>
        <v>8.6377146678542278</v>
      </c>
      <c r="G15" s="80">
        <f t="shared" si="2"/>
        <v>5.4419193203628655</v>
      </c>
      <c r="H15" s="82">
        <f t="shared" si="1"/>
        <v>56.223808623642611</v>
      </c>
      <c r="K15" s="5"/>
    </row>
    <row r="16" spans="1:11" x14ac:dyDescent="0.2">
      <c r="A16" s="69" t="s">
        <v>7</v>
      </c>
      <c r="B16" s="70"/>
      <c r="C16" s="41">
        <f>SUM(C8:C15)</f>
        <v>1445381770.4100001</v>
      </c>
      <c r="D16" s="106">
        <f>SUM(D8:D15)</f>
        <v>154686151.34000003</v>
      </c>
      <c r="E16" s="82">
        <f>SUM(E8:E15)</f>
        <v>52</v>
      </c>
      <c r="F16" s="82">
        <f>SUM(F8:F15)</f>
        <v>43.535354562902924</v>
      </c>
      <c r="G16" s="81"/>
      <c r="H16" s="81"/>
      <c r="K16" s="5"/>
    </row>
    <row r="17" spans="6:11" x14ac:dyDescent="0.2">
      <c r="K17" s="5"/>
    </row>
    <row r="18" spans="6:11" x14ac:dyDescent="0.2">
      <c r="K18" s="5"/>
    </row>
    <row r="19" spans="6:11" x14ac:dyDescent="0.2">
      <c r="K19" s="5"/>
    </row>
    <row r="20" spans="6:11" x14ac:dyDescent="0.2">
      <c r="F20" t="s">
        <v>96</v>
      </c>
      <c r="K20" s="5"/>
    </row>
    <row r="21" spans="6:11" x14ac:dyDescent="0.2">
      <c r="K21" s="5"/>
    </row>
    <row r="22" spans="6:11" x14ac:dyDescent="0.2">
      <c r="K22" s="5"/>
    </row>
    <row r="23" spans="6:11" x14ac:dyDescent="0.2">
      <c r="K23" s="5"/>
    </row>
    <row r="24" spans="6:11" x14ac:dyDescent="0.2">
      <c r="K24" s="5"/>
    </row>
  </sheetData>
  <mergeCells count="4">
    <mergeCell ref="A1:F1"/>
    <mergeCell ref="A4:H4"/>
    <mergeCell ref="A5:H5"/>
    <mergeCell ref="A6:H6"/>
  </mergeCells>
  <pageMargins left="0.70866141732283472" right="0.70866141732283472" top="0.19685039370078741" bottom="0.19685039370078741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3"/>
  <sheetViews>
    <sheetView workbookViewId="0">
      <selection activeCell="C11" sqref="C11"/>
    </sheetView>
  </sheetViews>
  <sheetFormatPr defaultRowHeight="12.75" x14ac:dyDescent="0.2"/>
  <cols>
    <col min="1" max="1" width="6.5703125" customWidth="1"/>
    <col min="2" max="2" width="39" customWidth="1"/>
    <col min="3" max="3" width="13.140625" customWidth="1"/>
    <col min="4" max="4" width="19.140625" customWidth="1"/>
  </cols>
  <sheetData>
    <row r="2" spans="1:4" ht="18" customHeight="1" x14ac:dyDescent="0.2">
      <c r="A2" s="126" t="s">
        <v>57</v>
      </c>
      <c r="B2" s="126"/>
      <c r="C2" s="126"/>
      <c r="D2" s="126"/>
    </row>
    <row r="3" spans="1:4" ht="45.75" customHeight="1" x14ac:dyDescent="0.2">
      <c r="A3" s="127" t="s">
        <v>103</v>
      </c>
      <c r="B3" s="127"/>
      <c r="C3" s="127"/>
      <c r="D3" s="127"/>
    </row>
    <row r="4" spans="1:4" ht="15" x14ac:dyDescent="0.25">
      <c r="A4" s="30"/>
      <c r="B4" s="30"/>
      <c r="C4" s="30"/>
      <c r="D4" s="30"/>
    </row>
    <row r="5" spans="1:4" ht="25.5" x14ac:dyDescent="0.2">
      <c r="A5" s="31" t="s">
        <v>0</v>
      </c>
      <c r="B5" s="32" t="s">
        <v>58</v>
      </c>
      <c r="C5" s="33" t="s">
        <v>59</v>
      </c>
      <c r="D5" s="33" t="s">
        <v>60</v>
      </c>
    </row>
    <row r="6" spans="1:4" ht="38.25" x14ac:dyDescent="0.2">
      <c r="A6" s="78" t="s">
        <v>6</v>
      </c>
      <c r="B6" s="79" t="s">
        <v>90</v>
      </c>
      <c r="C6" s="34">
        <v>100</v>
      </c>
      <c r="D6" s="33" t="s">
        <v>62</v>
      </c>
    </row>
    <row r="7" spans="1:4" ht="30.75" customHeight="1" x14ac:dyDescent="0.2">
      <c r="A7" s="78" t="s">
        <v>2</v>
      </c>
      <c r="B7" s="79" t="s">
        <v>82</v>
      </c>
      <c r="C7" s="34">
        <v>100</v>
      </c>
      <c r="D7" s="33" t="s">
        <v>61</v>
      </c>
    </row>
    <row r="8" spans="1:4" ht="38.25" x14ac:dyDescent="0.2">
      <c r="A8" s="78" t="s">
        <v>3</v>
      </c>
      <c r="B8" s="79" t="s">
        <v>83</v>
      </c>
      <c r="C8" s="34">
        <v>100</v>
      </c>
      <c r="D8" s="33" t="s">
        <v>62</v>
      </c>
    </row>
    <row r="9" spans="1:4" ht="38.25" x14ac:dyDescent="0.2">
      <c r="A9" s="78" t="s">
        <v>92</v>
      </c>
      <c r="B9" s="79" t="s">
        <v>91</v>
      </c>
      <c r="C9" s="34">
        <v>100</v>
      </c>
      <c r="D9" s="33" t="s">
        <v>62</v>
      </c>
    </row>
    <row r="10" spans="1:4" ht="38.25" x14ac:dyDescent="0.2">
      <c r="A10" s="78" t="s">
        <v>1</v>
      </c>
      <c r="B10" s="79" t="s">
        <v>93</v>
      </c>
      <c r="C10" s="34">
        <v>100</v>
      </c>
      <c r="D10" s="33" t="s">
        <v>61</v>
      </c>
    </row>
    <row r="11" spans="1:4" ht="32.25" customHeight="1" x14ac:dyDescent="0.2">
      <c r="A11" s="78" t="s">
        <v>87</v>
      </c>
      <c r="B11" s="79" t="s">
        <v>84</v>
      </c>
      <c r="C11" s="34">
        <v>0</v>
      </c>
      <c r="D11" s="86" t="s">
        <v>110</v>
      </c>
    </row>
    <row r="12" spans="1:4" ht="38.25" x14ac:dyDescent="0.2">
      <c r="A12" s="78" t="s">
        <v>86</v>
      </c>
      <c r="B12" s="79" t="s">
        <v>85</v>
      </c>
      <c r="C12" s="34">
        <v>100</v>
      </c>
      <c r="D12" s="86" t="s">
        <v>62</v>
      </c>
    </row>
    <row r="13" spans="1:4" ht="38.25" x14ac:dyDescent="0.2">
      <c r="A13" s="78" t="s">
        <v>88</v>
      </c>
      <c r="B13" s="79" t="s">
        <v>89</v>
      </c>
      <c r="C13" s="34">
        <v>100</v>
      </c>
      <c r="D13" s="86" t="s">
        <v>61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3"/>
  <sheetViews>
    <sheetView workbookViewId="0">
      <selection activeCell="I7" sqref="I7"/>
    </sheetView>
  </sheetViews>
  <sheetFormatPr defaultRowHeight="12.75" x14ac:dyDescent="0.2"/>
  <cols>
    <col min="1" max="1" width="9.140625" style="5"/>
    <col min="2" max="2" width="7.42578125" style="5" customWidth="1"/>
    <col min="3" max="3" width="38.140625" style="5" customWidth="1"/>
    <col min="4" max="4" width="11.5703125" style="5" customWidth="1"/>
    <col min="5" max="5" width="13.140625" style="5" customWidth="1"/>
    <col min="6" max="8" width="9.140625" style="5" customWidth="1"/>
    <col min="9" max="16384" width="9.140625" style="5"/>
  </cols>
  <sheetData>
    <row r="1" spans="2:8" ht="14.25" x14ac:dyDescent="0.2">
      <c r="B1" s="8"/>
      <c r="C1" s="8"/>
      <c r="D1" s="9"/>
      <c r="E1" s="9"/>
      <c r="F1" s="9"/>
      <c r="G1" s="9"/>
      <c r="H1" s="9"/>
    </row>
    <row r="2" spans="2:8" ht="115.5" customHeight="1" x14ac:dyDescent="0.2">
      <c r="B2" s="128" t="s">
        <v>95</v>
      </c>
      <c r="C2" s="129"/>
      <c r="D2" s="129"/>
      <c r="E2" s="9"/>
      <c r="F2" s="9"/>
      <c r="G2" s="9"/>
      <c r="H2" s="9"/>
    </row>
    <row r="3" spans="2:8" ht="14.25" x14ac:dyDescent="0.2">
      <c r="B3" s="114" t="s">
        <v>101</v>
      </c>
      <c r="C3" s="115"/>
      <c r="D3" s="115"/>
      <c r="E3" s="10"/>
      <c r="F3" s="10"/>
      <c r="G3" s="9"/>
      <c r="H3" s="9"/>
    </row>
    <row r="4" spans="2:8" x14ac:dyDescent="0.2">
      <c r="B4" s="6"/>
      <c r="C4" s="6"/>
      <c r="D4" s="6"/>
      <c r="E4" s="6"/>
      <c r="F4" s="6"/>
      <c r="G4" s="6"/>
      <c r="H4" s="6"/>
    </row>
    <row r="5" spans="2:8" ht="42" x14ac:dyDescent="0.2">
      <c r="B5" s="7" t="s">
        <v>0</v>
      </c>
      <c r="C5" s="7" t="s">
        <v>5</v>
      </c>
      <c r="D5" s="109" t="s">
        <v>12</v>
      </c>
    </row>
    <row r="6" spans="2:8" ht="44.25" customHeight="1" x14ac:dyDescent="0.2">
      <c r="B6" s="62" t="s">
        <v>6</v>
      </c>
      <c r="C6" s="63" t="s">
        <v>90</v>
      </c>
      <c r="D6" s="64">
        <v>100</v>
      </c>
    </row>
    <row r="7" spans="2:8" ht="27" customHeight="1" x14ac:dyDescent="0.2">
      <c r="B7" s="62" t="s">
        <v>2</v>
      </c>
      <c r="C7" s="63" t="s">
        <v>82</v>
      </c>
      <c r="D7" s="64">
        <v>100</v>
      </c>
    </row>
    <row r="8" spans="2:8" ht="33.75" x14ac:dyDescent="0.2">
      <c r="B8" s="62" t="s">
        <v>3</v>
      </c>
      <c r="C8" s="63" t="s">
        <v>83</v>
      </c>
      <c r="D8" s="64">
        <v>100</v>
      </c>
    </row>
    <row r="9" spans="2:8" ht="22.5" x14ac:dyDescent="0.2">
      <c r="B9" s="62" t="s">
        <v>92</v>
      </c>
      <c r="C9" s="63" t="s">
        <v>91</v>
      </c>
      <c r="D9" s="64">
        <v>100</v>
      </c>
    </row>
    <row r="10" spans="2:8" ht="33.75" x14ac:dyDescent="0.2">
      <c r="B10" s="62" t="s">
        <v>1</v>
      </c>
      <c r="C10" s="63" t="s">
        <v>93</v>
      </c>
      <c r="D10" s="64">
        <v>100</v>
      </c>
    </row>
    <row r="11" spans="2:8" ht="22.5" x14ac:dyDescent="0.2">
      <c r="B11" s="62" t="s">
        <v>87</v>
      </c>
      <c r="C11" s="63" t="s">
        <v>84</v>
      </c>
      <c r="D11" s="64">
        <v>100</v>
      </c>
      <c r="E11" s="57"/>
      <c r="F11" s="56"/>
      <c r="G11" s="56"/>
    </row>
    <row r="12" spans="2:8" ht="22.5" x14ac:dyDescent="0.2">
      <c r="B12" s="62" t="s">
        <v>86</v>
      </c>
      <c r="C12" s="63" t="s">
        <v>85</v>
      </c>
      <c r="D12" s="64">
        <v>100</v>
      </c>
    </row>
    <row r="13" spans="2:8" ht="33.75" x14ac:dyDescent="0.2">
      <c r="B13" s="62" t="s">
        <v>88</v>
      </c>
      <c r="C13" s="63" t="s">
        <v>89</v>
      </c>
      <c r="D13" s="64">
        <v>100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249"/>
  <sheetViews>
    <sheetView topLeftCell="A4" workbookViewId="0">
      <selection activeCell="L10" sqref="L10"/>
    </sheetView>
  </sheetViews>
  <sheetFormatPr defaultRowHeight="12.75" customHeight="1" x14ac:dyDescent="0.2"/>
  <cols>
    <col min="1" max="1" width="13.7109375" customWidth="1"/>
    <col min="2" max="2" width="23.7109375" customWidth="1"/>
    <col min="3" max="3" width="15.85546875" customWidth="1"/>
    <col min="4" max="4" width="17.140625" customWidth="1"/>
    <col min="5" max="5" width="17.5703125" customWidth="1"/>
    <col min="6" max="6" width="18.42578125" customWidth="1"/>
    <col min="7" max="7" width="16.7109375" customWidth="1"/>
    <col min="8" max="8" width="10.7109375" customWidth="1"/>
    <col min="9" max="9" width="8.5703125" customWidth="1"/>
    <col min="10" max="10" width="6.42578125" customWidth="1"/>
    <col min="11" max="11" width="11.7109375" customWidth="1"/>
    <col min="12" max="12" width="13" customWidth="1"/>
    <col min="13" max="14" width="11.7109375" customWidth="1"/>
  </cols>
  <sheetData>
    <row r="2" spans="1:8" ht="46.5" customHeight="1" x14ac:dyDescent="0.25">
      <c r="A2" s="130" t="s">
        <v>104</v>
      </c>
      <c r="B2" s="130"/>
      <c r="C2" s="130"/>
      <c r="D2" s="130"/>
      <c r="E2" s="130"/>
      <c r="F2" s="130"/>
      <c r="G2" s="35"/>
      <c r="H2" s="35"/>
    </row>
    <row r="3" spans="1:8" x14ac:dyDescent="0.2">
      <c r="A3" s="36" t="s">
        <v>63</v>
      </c>
      <c r="B3" s="36"/>
      <c r="C3" s="36"/>
      <c r="D3" s="36"/>
      <c r="E3" s="36"/>
      <c r="F3" s="36"/>
      <c r="G3" s="36"/>
      <c r="H3" s="36"/>
    </row>
    <row r="4" spans="1:8" ht="73.5" x14ac:dyDescent="0.2">
      <c r="A4" s="29" t="s">
        <v>0</v>
      </c>
      <c r="B4" s="29" t="s">
        <v>5</v>
      </c>
      <c r="C4" s="29" t="s">
        <v>64</v>
      </c>
      <c r="D4" s="37" t="s">
        <v>113</v>
      </c>
      <c r="E4" s="29" t="s">
        <v>72</v>
      </c>
      <c r="F4" s="94" t="s">
        <v>97</v>
      </c>
      <c r="G4" s="94" t="s">
        <v>65</v>
      </c>
      <c r="H4" s="38" t="s">
        <v>59</v>
      </c>
    </row>
    <row r="5" spans="1:8" ht="67.5" x14ac:dyDescent="0.2">
      <c r="A5" s="66" t="s">
        <v>6</v>
      </c>
      <c r="B5" s="67" t="s">
        <v>90</v>
      </c>
      <c r="C5" s="89">
        <v>16050648.859999999</v>
      </c>
      <c r="D5" s="68">
        <f>'1.1.'!C8</f>
        <v>16084626.220000001</v>
      </c>
      <c r="E5" s="91">
        <f>'1.2.'!E8</f>
        <v>1</v>
      </c>
      <c r="F5" s="92">
        <f>100*(D5-C5)/(D5*E5)</f>
        <v>0.21124121589939729</v>
      </c>
      <c r="G5" s="93">
        <f>(F5+F6+F7+F8+F9+F10+F11+F12)/8</f>
        <v>0.5823181519599292</v>
      </c>
      <c r="H5" s="93">
        <f t="shared" ref="H5:H12" si="0">IF(F5&lt;=10,(POWER((1-F5/100),(LN(0.7)/LN(1-G5/100))))*100,0)</f>
        <v>87.884524882781307</v>
      </c>
    </row>
    <row r="6" spans="1:8" ht="33.75" x14ac:dyDescent="0.2">
      <c r="A6" s="66" t="s">
        <v>2</v>
      </c>
      <c r="B6" s="67" t="s">
        <v>82</v>
      </c>
      <c r="C6" s="89">
        <v>710096421.17999995</v>
      </c>
      <c r="D6" s="68">
        <f>'1.1.'!C9</f>
        <v>716790887.92999995</v>
      </c>
      <c r="E6" s="91">
        <v>29</v>
      </c>
      <c r="F6" s="92">
        <f t="shared" ref="F6:F12" si="1">100*(D6-C6)/(D6*E6)</f>
        <v>3.2205164005520447E-2</v>
      </c>
      <c r="G6" s="93">
        <f>$G$5</f>
        <v>0.5823181519599292</v>
      </c>
      <c r="H6" s="93">
        <f t="shared" si="0"/>
        <v>98.052060213113023</v>
      </c>
    </row>
    <row r="7" spans="1:8" ht="45" x14ac:dyDescent="0.2">
      <c r="A7" s="66" t="s">
        <v>3</v>
      </c>
      <c r="B7" s="67" t="s">
        <v>83</v>
      </c>
      <c r="C7" s="89">
        <v>71517195.400000006</v>
      </c>
      <c r="D7" s="68">
        <f>'1.1.'!C10</f>
        <v>73883795.400000006</v>
      </c>
      <c r="E7" s="91">
        <f>'1.2.'!E10</f>
        <v>1</v>
      </c>
      <c r="F7" s="92">
        <f t="shared" si="1"/>
        <v>3.2031380997517078</v>
      </c>
      <c r="G7" s="93">
        <f t="shared" ref="G7:G12" si="2">$G$5</f>
        <v>0.5823181519599292</v>
      </c>
      <c r="H7" s="93">
        <f t="shared" si="0"/>
        <v>13.693512693555308</v>
      </c>
    </row>
    <row r="8" spans="1:8" ht="33.75" x14ac:dyDescent="0.2">
      <c r="A8" s="66" t="s">
        <v>92</v>
      </c>
      <c r="B8" s="67" t="s">
        <v>91</v>
      </c>
      <c r="C8" s="89">
        <v>13363512.98</v>
      </c>
      <c r="D8" s="68">
        <f>'1.1.'!C11</f>
        <v>13363513.98</v>
      </c>
      <c r="E8" s="91">
        <f>'1.2.'!E11</f>
        <v>1</v>
      </c>
      <c r="F8" s="92">
        <f t="shared" si="1"/>
        <v>7.4830617268527748E-6</v>
      </c>
      <c r="G8" s="93">
        <f t="shared" si="2"/>
        <v>0.5823181519599292</v>
      </c>
      <c r="H8" s="93">
        <f t="shared" si="0"/>
        <v>99.999542992783034</v>
      </c>
    </row>
    <row r="9" spans="1:8" ht="56.25" x14ac:dyDescent="0.2">
      <c r="A9" s="66" t="s">
        <v>1</v>
      </c>
      <c r="B9" s="67" t="s">
        <v>93</v>
      </c>
      <c r="C9" s="89">
        <v>126760072.18000001</v>
      </c>
      <c r="D9" s="68">
        <f>'1.1.'!C12</f>
        <v>126760072.18000001</v>
      </c>
      <c r="E9" s="91">
        <f>'1.2.'!E12</f>
        <v>10</v>
      </c>
      <c r="F9" s="92">
        <f t="shared" si="1"/>
        <v>0</v>
      </c>
      <c r="G9" s="93">
        <f t="shared" si="2"/>
        <v>0.5823181519599292</v>
      </c>
      <c r="H9" s="93">
        <f t="shared" si="0"/>
        <v>100</v>
      </c>
    </row>
    <row r="10" spans="1:8" ht="30" customHeight="1" x14ac:dyDescent="0.2">
      <c r="A10" s="66" t="s">
        <v>87</v>
      </c>
      <c r="B10" s="67" t="s">
        <v>84</v>
      </c>
      <c r="C10" s="89">
        <v>357579984.45999998</v>
      </c>
      <c r="D10" s="68">
        <f>'1.1.'!C13</f>
        <v>365045228.39999998</v>
      </c>
      <c r="E10" s="91">
        <f>'1.2.'!E13</f>
        <v>5</v>
      </c>
      <c r="F10" s="92">
        <f t="shared" si="1"/>
        <v>0.40900378140650134</v>
      </c>
      <c r="G10" s="93">
        <f t="shared" si="2"/>
        <v>0.5823181519599292</v>
      </c>
      <c r="H10" s="93">
        <f t="shared" si="0"/>
        <v>77.856680172758303</v>
      </c>
    </row>
    <row r="11" spans="1:8" ht="29.25" customHeight="1" x14ac:dyDescent="0.2">
      <c r="A11" s="66" t="s">
        <v>86</v>
      </c>
      <c r="B11" s="67" t="s">
        <v>85</v>
      </c>
      <c r="C11" s="89">
        <v>5524873.4800000004</v>
      </c>
      <c r="D11" s="68">
        <f>'1.1.'!C14</f>
        <v>5531623</v>
      </c>
      <c r="E11" s="91">
        <f>'1.2.'!E14</f>
        <v>1</v>
      </c>
      <c r="F11" s="92">
        <f t="shared" si="1"/>
        <v>0.12201699211966457</v>
      </c>
      <c r="G11" s="93">
        <f t="shared" si="2"/>
        <v>0.5823181519599292</v>
      </c>
      <c r="H11" s="93">
        <f t="shared" si="0"/>
        <v>92.814792481887352</v>
      </c>
    </row>
    <row r="12" spans="1:8" ht="56.25" x14ac:dyDescent="0.2">
      <c r="A12" s="66" t="s">
        <v>88</v>
      </c>
      <c r="B12" s="67" t="s">
        <v>89</v>
      </c>
      <c r="C12" s="89">
        <v>124437772.88</v>
      </c>
      <c r="D12" s="68">
        <f>'1.1.'!C15</f>
        <v>127922023.3</v>
      </c>
      <c r="E12" s="91">
        <f>'1.2.'!E15</f>
        <v>4</v>
      </c>
      <c r="F12" s="92">
        <f t="shared" si="1"/>
        <v>0.68093247943491564</v>
      </c>
      <c r="G12" s="93">
        <f t="shared" si="2"/>
        <v>0.5823181519599292</v>
      </c>
      <c r="H12" s="93">
        <f t="shared" si="0"/>
        <v>65.883387162719401</v>
      </c>
    </row>
    <row r="13" spans="1:8" x14ac:dyDescent="0.2">
      <c r="A13" s="69" t="s">
        <v>7</v>
      </c>
      <c r="B13" s="70"/>
      <c r="C13" s="41">
        <f>SUM(C5:C12)</f>
        <v>1425330481.4200001</v>
      </c>
      <c r="D13" s="41">
        <f>SUM(D5:D12)</f>
        <v>1445381770.4100001</v>
      </c>
      <c r="E13" s="41"/>
      <c r="F13" s="39"/>
      <c r="G13" s="40"/>
      <c r="H13" s="40"/>
    </row>
    <row r="14" spans="1:8" x14ac:dyDescent="0.2">
      <c r="A14" s="42"/>
      <c r="B14" s="42"/>
      <c r="C14" s="42"/>
      <c r="D14" s="42"/>
      <c r="E14" s="42"/>
      <c r="F14" s="42"/>
      <c r="G14" s="42"/>
      <c r="H14" s="42"/>
    </row>
    <row r="20" ht="19.5" customHeight="1" x14ac:dyDescent="0.2"/>
    <row r="34" ht="18.75" customHeight="1" x14ac:dyDescent="0.2"/>
    <row r="44" ht="18.75" customHeight="1" x14ac:dyDescent="0.2"/>
    <row r="65" ht="18.75" customHeight="1" x14ac:dyDescent="0.2"/>
    <row r="71" ht="18" customHeight="1" x14ac:dyDescent="0.2"/>
    <row r="77" ht="18.75" customHeight="1" x14ac:dyDescent="0.2"/>
    <row r="116" ht="18.75" customHeight="1" x14ac:dyDescent="0.2"/>
    <row r="118" ht="18.75" customHeight="1" x14ac:dyDescent="0.2"/>
    <row r="125" ht="18.75" customHeight="1" x14ac:dyDescent="0.2"/>
    <row r="131" ht="18.75" customHeight="1" x14ac:dyDescent="0.2"/>
    <row r="133" ht="18.75" customHeight="1" x14ac:dyDescent="0.2"/>
    <row r="137" ht="18.75" customHeight="1" x14ac:dyDescent="0.2"/>
    <row r="143" ht="18.75" customHeight="1" x14ac:dyDescent="0.2"/>
    <row r="157" ht="18.75" customHeight="1" x14ac:dyDescent="0.2"/>
    <row r="159" ht="18.75" customHeight="1" x14ac:dyDescent="0.2"/>
    <row r="165" ht="18.75" customHeight="1" x14ac:dyDescent="0.2"/>
    <row r="167" ht="18.75" customHeight="1" x14ac:dyDescent="0.2"/>
    <row r="170" ht="18.75" customHeight="1" x14ac:dyDescent="0.2"/>
    <row r="177" ht="18.75" customHeight="1" x14ac:dyDescent="0.2"/>
    <row r="182" ht="18.75" customHeight="1" x14ac:dyDescent="0.2"/>
    <row r="190" ht="18.75" customHeight="1" x14ac:dyDescent="0.2"/>
    <row r="197" ht="18.75" customHeight="1" x14ac:dyDescent="0.2"/>
    <row r="199" ht="18.75" customHeight="1" x14ac:dyDescent="0.2"/>
    <row r="202" ht="18.75" customHeight="1" x14ac:dyDescent="0.2"/>
    <row r="209" ht="18.75" customHeight="1" x14ac:dyDescent="0.2"/>
    <row r="211" ht="18.75" customHeight="1" x14ac:dyDescent="0.2"/>
    <row r="214" ht="18.75" customHeight="1" x14ac:dyDescent="0.2"/>
    <row r="241" ht="18.75" customHeight="1" x14ac:dyDescent="0.2"/>
    <row r="249" ht="27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19685039370078741" right="0.19685039370078741" top="0.19685039370078741" bottom="0.19685039370078741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556"/>
  <sheetViews>
    <sheetView topLeftCell="A10" workbookViewId="0">
      <selection activeCell="K7" sqref="K7"/>
    </sheetView>
  </sheetViews>
  <sheetFormatPr defaultRowHeight="12.75" x14ac:dyDescent="0.2"/>
  <cols>
    <col min="1" max="1" width="16.7109375" customWidth="1"/>
    <col min="2" max="2" width="25.28515625" customWidth="1"/>
    <col min="3" max="3" width="23" customWidth="1"/>
    <col min="4" max="4" width="17.42578125" customWidth="1"/>
    <col min="5" max="5" width="20.5703125" customWidth="1"/>
    <col min="6" max="6" width="17.42578125" customWidth="1"/>
    <col min="7" max="7" width="10.85546875" customWidth="1"/>
    <col min="8" max="8" width="8.42578125" customWidth="1"/>
    <col min="9" max="9" width="8" customWidth="1"/>
    <col min="10" max="10" width="5.140625" customWidth="1"/>
    <col min="11" max="13" width="12.7109375" customWidth="1"/>
    <col min="14" max="14" width="11.7109375" customWidth="1"/>
  </cols>
  <sheetData>
    <row r="2" spans="1:12" ht="58.5" customHeight="1" x14ac:dyDescent="0.2">
      <c r="A2" s="131" t="s">
        <v>105</v>
      </c>
      <c r="B2" s="131"/>
      <c r="C2" s="131"/>
      <c r="D2" s="131"/>
      <c r="E2" s="43"/>
      <c r="F2" s="43"/>
      <c r="G2" s="43"/>
    </row>
    <row r="3" spans="1:12" ht="57.75" customHeight="1" x14ac:dyDescent="0.2">
      <c r="A3" s="31" t="s">
        <v>0</v>
      </c>
      <c r="B3" s="32" t="s">
        <v>58</v>
      </c>
      <c r="C3" s="44" t="s">
        <v>66</v>
      </c>
      <c r="D3" s="44" t="s">
        <v>67</v>
      </c>
      <c r="E3" s="44" t="s">
        <v>68</v>
      </c>
      <c r="F3" s="44" t="s">
        <v>69</v>
      </c>
      <c r="G3" s="44" t="s">
        <v>59</v>
      </c>
    </row>
    <row r="4" spans="1:12" ht="76.5" x14ac:dyDescent="0.2">
      <c r="A4" s="31" t="s">
        <v>6</v>
      </c>
      <c r="B4" s="65" t="s">
        <v>90</v>
      </c>
      <c r="C4" s="95">
        <v>10941146.57</v>
      </c>
      <c r="D4" s="45">
        <f>C4/3</f>
        <v>3647048.8566666669</v>
      </c>
      <c r="E4" s="96">
        <v>5109502.29</v>
      </c>
      <c r="F4" s="46">
        <f>((E4-D4)*100)/D4</f>
        <v>40.099639209933365</v>
      </c>
      <c r="G4" s="47">
        <v>100</v>
      </c>
    </row>
    <row r="5" spans="1:12" ht="38.25" x14ac:dyDescent="0.2">
      <c r="A5" s="31" t="s">
        <v>2</v>
      </c>
      <c r="B5" s="65" t="s">
        <v>82</v>
      </c>
      <c r="C5" s="95">
        <v>454953720.93000001</v>
      </c>
      <c r="D5" s="45">
        <f t="shared" ref="D5:D11" si="0">C5/3</f>
        <v>151651240.31</v>
      </c>
      <c r="E5" s="96">
        <v>255142700.25</v>
      </c>
      <c r="F5" s="46">
        <f t="shared" ref="F5:F11" si="1">((E5-D5)*100)/D5</f>
        <v>68.243068588457632</v>
      </c>
      <c r="G5" s="47">
        <f>(1-((F5-50)/50))*100</f>
        <v>63.513862823084736</v>
      </c>
      <c r="L5" s="1"/>
    </row>
    <row r="6" spans="1:12" ht="51" x14ac:dyDescent="0.2">
      <c r="A6" s="31" t="s">
        <v>3</v>
      </c>
      <c r="B6" s="65" t="s">
        <v>83</v>
      </c>
      <c r="C6" s="95">
        <v>33138632.66</v>
      </c>
      <c r="D6" s="45">
        <f t="shared" si="0"/>
        <v>11046210.886666667</v>
      </c>
      <c r="E6" s="96">
        <v>38378562.740000002</v>
      </c>
      <c r="F6" s="46">
        <f t="shared" si="1"/>
        <v>247.43644797081379</v>
      </c>
      <c r="G6" s="47">
        <v>0</v>
      </c>
    </row>
    <row r="7" spans="1:12" ht="38.25" x14ac:dyDescent="0.2">
      <c r="A7" s="31" t="s">
        <v>92</v>
      </c>
      <c r="B7" s="65" t="s">
        <v>91</v>
      </c>
      <c r="C7" s="95">
        <v>9030383.2400000002</v>
      </c>
      <c r="D7" s="45">
        <f t="shared" si="0"/>
        <v>3010127.7466666666</v>
      </c>
      <c r="E7" s="96">
        <v>4333129.74</v>
      </c>
      <c r="F7" s="46">
        <f t="shared" si="1"/>
        <v>43.9516892530023</v>
      </c>
      <c r="G7" s="47">
        <v>100</v>
      </c>
    </row>
    <row r="8" spans="1:12" ht="63.75" x14ac:dyDescent="0.2">
      <c r="A8" s="31" t="s">
        <v>1</v>
      </c>
      <c r="B8" s="65" t="s">
        <v>93</v>
      </c>
      <c r="C8" s="95">
        <v>87036523.359999999</v>
      </c>
      <c r="D8" s="45">
        <f t="shared" si="0"/>
        <v>29012174.453333333</v>
      </c>
      <c r="E8" s="96">
        <v>39723548.82</v>
      </c>
      <c r="F8" s="46">
        <f t="shared" si="1"/>
        <v>36.920274224519531</v>
      </c>
      <c r="G8" s="47">
        <v>100</v>
      </c>
    </row>
    <row r="9" spans="1:12" ht="25.5" x14ac:dyDescent="0.2">
      <c r="A9" s="31" t="s">
        <v>87</v>
      </c>
      <c r="B9" s="65" t="s">
        <v>84</v>
      </c>
      <c r="C9" s="95">
        <v>198331794.84</v>
      </c>
      <c r="D9" s="45">
        <f t="shared" si="0"/>
        <v>66110598.280000001</v>
      </c>
      <c r="E9" s="96">
        <v>159248189.62</v>
      </c>
      <c r="F9" s="46">
        <f t="shared" si="1"/>
        <v>140.88148309523964</v>
      </c>
      <c r="G9" s="47">
        <v>0</v>
      </c>
    </row>
    <row r="10" spans="1:12" ht="25.5" x14ac:dyDescent="0.2">
      <c r="A10" s="31" t="s">
        <v>86</v>
      </c>
      <c r="B10" s="65" t="s">
        <v>85</v>
      </c>
      <c r="C10" s="95">
        <v>3491354.9</v>
      </c>
      <c r="D10" s="45">
        <f t="shared" si="0"/>
        <v>1163784.9666666666</v>
      </c>
      <c r="E10" s="96">
        <v>2033518.58</v>
      </c>
      <c r="F10" s="46">
        <f t="shared" si="1"/>
        <v>74.733188539497974</v>
      </c>
      <c r="G10" s="47">
        <f>(1-((F10-50)/50))*100</f>
        <v>50.533622921004053</v>
      </c>
    </row>
    <row r="11" spans="1:12" ht="63.75" x14ac:dyDescent="0.2">
      <c r="A11" s="31" t="s">
        <v>88</v>
      </c>
      <c r="B11" s="65" t="s">
        <v>89</v>
      </c>
      <c r="C11" s="95">
        <v>72902949.140000001</v>
      </c>
      <c r="D11" s="45">
        <f t="shared" si="0"/>
        <v>24300983.046666667</v>
      </c>
      <c r="E11" s="96">
        <v>51534823.740000002</v>
      </c>
      <c r="F11" s="46">
        <f t="shared" si="1"/>
        <v>112.06888478969975</v>
      </c>
      <c r="G11" s="47">
        <v>0</v>
      </c>
    </row>
    <row r="12" spans="1:12" x14ac:dyDescent="0.2">
      <c r="A12" s="48"/>
      <c r="B12" s="48" t="s">
        <v>70</v>
      </c>
      <c r="C12" s="49">
        <f>SUM(C4:C11)</f>
        <v>869826505.63999999</v>
      </c>
      <c r="D12" s="49"/>
      <c r="E12" s="49">
        <f>SUM(E4:E11)</f>
        <v>555503975.77999997</v>
      </c>
      <c r="F12" s="50"/>
      <c r="G12" s="50"/>
    </row>
    <row r="19" ht="18" customHeight="1" x14ac:dyDescent="0.2"/>
    <row r="25" ht="18" customHeight="1" x14ac:dyDescent="0.2"/>
    <row r="31" ht="18" customHeight="1" x14ac:dyDescent="0.2"/>
    <row r="43" ht="18" customHeight="1" x14ac:dyDescent="0.2"/>
    <row r="49" ht="18" customHeight="1" x14ac:dyDescent="0.2"/>
    <row r="57" ht="18" customHeight="1" x14ac:dyDescent="0.2"/>
    <row r="63" ht="18" customHeight="1" x14ac:dyDescent="0.2"/>
    <row r="71" ht="18" customHeight="1" x14ac:dyDescent="0.2"/>
    <row r="78" ht="18" customHeight="1" x14ac:dyDescent="0.2"/>
    <row r="96" ht="21" customHeight="1" x14ac:dyDescent="0.2"/>
    <row r="109" ht="18" customHeight="1" x14ac:dyDescent="0.2"/>
    <row r="115" ht="18" customHeight="1" x14ac:dyDescent="0.2"/>
    <row r="123" ht="18" customHeight="1" x14ac:dyDescent="0.2"/>
    <row r="142" ht="18" customHeight="1" x14ac:dyDescent="0.2"/>
    <row r="154" ht="18" customHeight="1" x14ac:dyDescent="0.2"/>
    <row r="162" ht="18" customHeight="1" x14ac:dyDescent="0.2"/>
    <row r="182" ht="18" customHeight="1" x14ac:dyDescent="0.2"/>
    <row r="189" ht="18" customHeight="1" x14ac:dyDescent="0.2"/>
    <row r="195" ht="18" customHeight="1" x14ac:dyDescent="0.2"/>
    <row r="201" ht="18" customHeight="1" x14ac:dyDescent="0.2"/>
    <row r="210" ht="18" customHeight="1" x14ac:dyDescent="0.2"/>
    <row r="216" ht="18" customHeight="1" x14ac:dyDescent="0.2"/>
    <row r="222" ht="18" customHeight="1" x14ac:dyDescent="0.2"/>
    <row r="233" ht="18" customHeight="1" x14ac:dyDescent="0.2"/>
    <row r="239" ht="18" customHeight="1" x14ac:dyDescent="0.2"/>
    <row r="245" ht="18" customHeight="1" x14ac:dyDescent="0.2"/>
    <row r="269" ht="18" customHeight="1" x14ac:dyDescent="0.2"/>
    <row r="275" ht="18" customHeight="1" x14ac:dyDescent="0.2"/>
    <row r="281" ht="18" customHeight="1" x14ac:dyDescent="0.2"/>
    <row r="287" ht="18" customHeight="1" x14ac:dyDescent="0.2"/>
    <row r="289" ht="41.25" customHeight="1" x14ac:dyDescent="0.2"/>
    <row r="303" ht="18" customHeight="1" x14ac:dyDescent="0.2"/>
    <row r="310" ht="18" customHeight="1" x14ac:dyDescent="0.2"/>
    <row r="316" ht="18" customHeight="1" x14ac:dyDescent="0.2"/>
    <row r="322" ht="18" customHeight="1" x14ac:dyDescent="0.2"/>
    <row r="328" ht="18" customHeight="1" x14ac:dyDescent="0.2"/>
    <row r="344" ht="18" customHeight="1" x14ac:dyDescent="0.2"/>
    <row r="350" ht="18" customHeight="1" x14ac:dyDescent="0.2"/>
    <row r="363" ht="18" customHeight="1" x14ac:dyDescent="0.2"/>
    <row r="365" ht="48" customHeight="1" x14ac:dyDescent="0.2"/>
    <row r="379" ht="18" customHeight="1" x14ac:dyDescent="0.2"/>
    <row r="385" ht="18" customHeight="1" x14ac:dyDescent="0.2"/>
    <row r="391" ht="18" customHeight="1" x14ac:dyDescent="0.2"/>
    <row r="397" ht="18" customHeight="1" x14ac:dyDescent="0.2"/>
    <row r="403" ht="18" customHeight="1" x14ac:dyDescent="0.2"/>
    <row r="414" ht="18" customHeight="1" x14ac:dyDescent="0.2"/>
    <row r="424" ht="18" customHeight="1" x14ac:dyDescent="0.2"/>
    <row r="447" ht="18" customHeight="1" x14ac:dyDescent="0.2"/>
    <row r="488" ht="19.5" customHeight="1" x14ac:dyDescent="0.2"/>
    <row r="494" ht="18" customHeight="1" x14ac:dyDescent="0.2"/>
    <row r="504" ht="18" customHeight="1" x14ac:dyDescent="0.2"/>
    <row r="511" ht="18" customHeight="1" x14ac:dyDescent="0.2"/>
    <row r="517" ht="18" customHeight="1" x14ac:dyDescent="0.2"/>
    <row r="524" ht="18" customHeight="1" x14ac:dyDescent="0.2"/>
    <row r="530" ht="18" customHeight="1" x14ac:dyDescent="0.2"/>
    <row r="536" ht="18" customHeight="1" x14ac:dyDescent="0.2"/>
    <row r="543" ht="18" customHeight="1" x14ac:dyDescent="0.2"/>
    <row r="556" ht="12.75" customHeight="1" x14ac:dyDescent="0.2"/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J98"/>
  <sheetViews>
    <sheetView topLeftCell="A7" workbookViewId="0">
      <selection activeCell="J6" sqref="J6"/>
    </sheetView>
  </sheetViews>
  <sheetFormatPr defaultRowHeight="12.75" x14ac:dyDescent="0.2"/>
  <cols>
    <col min="1" max="1" width="9.7109375" customWidth="1"/>
    <col min="2" max="2" width="37" customWidth="1"/>
    <col min="3" max="3" width="16.28515625" customWidth="1"/>
    <col min="4" max="4" width="15.7109375" customWidth="1"/>
    <col min="5" max="5" width="16.7109375" hidden="1" customWidth="1"/>
    <col min="6" max="6" width="15.28515625" hidden="1" customWidth="1"/>
    <col min="7" max="7" width="15.7109375" customWidth="1"/>
    <col min="8" max="8" width="13.7109375" customWidth="1"/>
    <col min="9" max="9" width="15.140625" customWidth="1"/>
    <col min="10" max="10" width="12.85546875" customWidth="1"/>
    <col min="11" max="14" width="12.7109375" customWidth="1"/>
  </cols>
  <sheetData>
    <row r="2" spans="1:10" ht="15" x14ac:dyDescent="0.25">
      <c r="A2" s="126" t="s">
        <v>71</v>
      </c>
      <c r="B2" s="126"/>
      <c r="C2" s="126"/>
      <c r="D2" s="126"/>
      <c r="E2" s="126"/>
      <c r="F2" s="30"/>
      <c r="G2" s="30"/>
      <c r="H2" s="30"/>
      <c r="I2" s="30"/>
      <c r="J2" s="30"/>
    </row>
    <row r="3" spans="1:10" ht="63" customHeight="1" x14ac:dyDescent="0.25">
      <c r="A3" s="127" t="s">
        <v>106</v>
      </c>
      <c r="B3" s="127"/>
      <c r="C3" s="127"/>
      <c r="D3" s="127"/>
      <c r="E3" s="127"/>
      <c r="F3" s="30"/>
      <c r="G3" s="30"/>
      <c r="H3" s="30"/>
      <c r="I3" s="30"/>
      <c r="J3" s="30"/>
    </row>
    <row r="4" spans="1:10" ht="18.2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63.75" x14ac:dyDescent="0.2">
      <c r="A5" s="31" t="s">
        <v>0</v>
      </c>
      <c r="B5" s="32" t="s">
        <v>58</v>
      </c>
      <c r="C5" s="33" t="s">
        <v>115</v>
      </c>
      <c r="D5" s="33" t="s">
        <v>72</v>
      </c>
      <c r="E5" s="33" t="s">
        <v>73</v>
      </c>
      <c r="F5" s="33" t="s">
        <v>74</v>
      </c>
      <c r="G5" s="33" t="s">
        <v>75</v>
      </c>
      <c r="H5" s="33" t="s">
        <v>76</v>
      </c>
      <c r="I5" s="33" t="s">
        <v>77</v>
      </c>
      <c r="J5" s="33" t="s">
        <v>116</v>
      </c>
    </row>
    <row r="6" spans="1:10" ht="54.75" customHeight="1" x14ac:dyDescent="0.2">
      <c r="A6" s="112" t="s">
        <v>6</v>
      </c>
      <c r="B6" s="65" t="s">
        <v>90</v>
      </c>
      <c r="C6" s="98">
        <v>55</v>
      </c>
      <c r="D6" s="91">
        <f>'1.2.'!E8</f>
        <v>1</v>
      </c>
      <c r="E6" s="34">
        <v>104</v>
      </c>
      <c r="F6" s="33">
        <f>C6</f>
        <v>55</v>
      </c>
      <c r="G6" s="99">
        <v>523</v>
      </c>
      <c r="H6" s="46">
        <f>100*F6/(G6*D6)</f>
        <v>10.516252390057362</v>
      </c>
      <c r="I6" s="46">
        <f>(H6+H7+H8+H9+H10+H11+H12+H13)/8</f>
        <v>4.2915820610698852</v>
      </c>
      <c r="J6" s="46">
        <f>IF(H6&gt;=10,0,(POWER((1-H6/100),(LN(0.7)/LN(1-I6/100))))*100)</f>
        <v>0</v>
      </c>
    </row>
    <row r="7" spans="1:10" ht="54.75" customHeight="1" x14ac:dyDescent="0.2">
      <c r="A7" s="112" t="s">
        <v>2</v>
      </c>
      <c r="B7" s="65" t="s">
        <v>82</v>
      </c>
      <c r="C7" s="98">
        <v>1977</v>
      </c>
      <c r="D7" s="91">
        <f>'1.2.'!E9</f>
        <v>29</v>
      </c>
      <c r="E7" s="34">
        <v>1556</v>
      </c>
      <c r="F7" s="33">
        <f t="shared" ref="F7:F13" si="0">C7</f>
        <v>1977</v>
      </c>
      <c r="G7" s="99">
        <v>27140</v>
      </c>
      <c r="H7" s="46">
        <f t="shared" ref="H7:H13" si="1">100*F7/(G7*D7)</f>
        <v>0.25118796533936422</v>
      </c>
      <c r="I7" s="46">
        <f>$I$6</f>
        <v>4.2915820610698852</v>
      </c>
      <c r="J7" s="46">
        <f t="shared" ref="J7:J13" si="2">IF(H7&gt;=10,0,(POWER((1-H7/100),(LN(0.7)/LN(1-I7/100))))*100)</f>
        <v>97.975691726076363</v>
      </c>
    </row>
    <row r="8" spans="1:10" ht="54.75" customHeight="1" x14ac:dyDescent="0.2">
      <c r="A8" s="112" t="s">
        <v>3</v>
      </c>
      <c r="B8" s="65" t="s">
        <v>83</v>
      </c>
      <c r="C8" s="98">
        <v>62</v>
      </c>
      <c r="D8" s="91">
        <f>'1.2.'!E10</f>
        <v>1</v>
      </c>
      <c r="E8" s="34">
        <v>0</v>
      </c>
      <c r="F8" s="33">
        <f t="shared" si="0"/>
        <v>62</v>
      </c>
      <c r="G8" s="99">
        <v>447</v>
      </c>
      <c r="H8" s="46">
        <f t="shared" si="1"/>
        <v>13.870246085011185</v>
      </c>
      <c r="I8" s="46">
        <f t="shared" ref="I8:I13" si="3">$I$6</f>
        <v>4.2915820610698852</v>
      </c>
      <c r="J8" s="46">
        <f t="shared" si="2"/>
        <v>0</v>
      </c>
    </row>
    <row r="9" spans="1:10" ht="54.75" customHeight="1" x14ac:dyDescent="0.2">
      <c r="A9" s="112" t="s">
        <v>92</v>
      </c>
      <c r="B9" s="65" t="s">
        <v>91</v>
      </c>
      <c r="C9" s="98">
        <v>1</v>
      </c>
      <c r="D9" s="91">
        <f>'1.2.'!E11</f>
        <v>1</v>
      </c>
      <c r="E9" s="34">
        <v>0</v>
      </c>
      <c r="F9" s="33">
        <f t="shared" si="0"/>
        <v>1</v>
      </c>
      <c r="G9" s="99">
        <v>284</v>
      </c>
      <c r="H9" s="46">
        <f t="shared" si="1"/>
        <v>0.352112676056338</v>
      </c>
      <c r="I9" s="46">
        <f t="shared" si="3"/>
        <v>4.2915820610698852</v>
      </c>
      <c r="J9" s="46">
        <f t="shared" si="2"/>
        <v>97.172523015776363</v>
      </c>
    </row>
    <row r="10" spans="1:10" ht="54.75" customHeight="1" x14ac:dyDescent="0.2">
      <c r="A10" s="112" t="s">
        <v>1</v>
      </c>
      <c r="B10" s="65" t="s">
        <v>93</v>
      </c>
      <c r="C10" s="98">
        <v>482</v>
      </c>
      <c r="D10" s="91">
        <f>'1.2.'!E12</f>
        <v>10</v>
      </c>
      <c r="E10" s="34">
        <v>18</v>
      </c>
      <c r="F10" s="33">
        <f t="shared" si="0"/>
        <v>482</v>
      </c>
      <c r="G10" s="99">
        <v>6238</v>
      </c>
      <c r="H10" s="46">
        <f t="shared" si="1"/>
        <v>0.77268355242064768</v>
      </c>
      <c r="I10" s="46">
        <f t="shared" si="3"/>
        <v>4.2915820610698852</v>
      </c>
      <c r="J10" s="46">
        <f t="shared" si="2"/>
        <v>93.887404251933631</v>
      </c>
    </row>
    <row r="11" spans="1:10" ht="54.75" customHeight="1" x14ac:dyDescent="0.2">
      <c r="A11" s="112" t="s">
        <v>87</v>
      </c>
      <c r="B11" s="65" t="s">
        <v>84</v>
      </c>
      <c r="C11" s="98">
        <v>273</v>
      </c>
      <c r="D11" s="91">
        <f>'1.2.'!E13</f>
        <v>5</v>
      </c>
      <c r="E11" s="34">
        <v>0</v>
      </c>
      <c r="F11" s="33">
        <f t="shared" si="0"/>
        <v>273</v>
      </c>
      <c r="G11" s="99">
        <v>5515</v>
      </c>
      <c r="H11" s="46">
        <f t="shared" si="1"/>
        <v>0.99002719854941068</v>
      </c>
      <c r="I11" s="46">
        <f t="shared" si="3"/>
        <v>4.2915820610698852</v>
      </c>
      <c r="J11" s="46">
        <f t="shared" si="2"/>
        <v>92.228206564544763</v>
      </c>
    </row>
    <row r="12" spans="1:10" ht="54.75" customHeight="1" x14ac:dyDescent="0.2">
      <c r="A12" s="112" t="s">
        <v>86</v>
      </c>
      <c r="B12" s="65" t="s">
        <v>85</v>
      </c>
      <c r="C12" s="98">
        <v>26</v>
      </c>
      <c r="D12" s="91">
        <f>'1.2.'!E14</f>
        <v>1</v>
      </c>
      <c r="E12" s="34">
        <v>3</v>
      </c>
      <c r="F12" s="33">
        <f t="shared" si="0"/>
        <v>26</v>
      </c>
      <c r="G12" s="99">
        <v>578</v>
      </c>
      <c r="H12" s="46">
        <f t="shared" si="1"/>
        <v>4.4982698961937713</v>
      </c>
      <c r="I12" s="46">
        <f t="shared" si="3"/>
        <v>4.2915820610698852</v>
      </c>
      <c r="J12" s="46">
        <f t="shared" si="2"/>
        <v>68.780208605426381</v>
      </c>
    </row>
    <row r="13" spans="1:10" ht="54.75" customHeight="1" x14ac:dyDescent="0.2">
      <c r="A13" s="112" t="s">
        <v>88</v>
      </c>
      <c r="B13" s="65" t="s">
        <v>89</v>
      </c>
      <c r="C13" s="98">
        <v>536</v>
      </c>
      <c r="D13" s="91">
        <f>'1.2.'!E15</f>
        <v>4</v>
      </c>
      <c r="E13" s="34">
        <v>0</v>
      </c>
      <c r="F13" s="33">
        <f t="shared" si="0"/>
        <v>536</v>
      </c>
      <c r="G13" s="99">
        <v>4348</v>
      </c>
      <c r="H13" s="46">
        <f t="shared" si="1"/>
        <v>3.0818767249310026</v>
      </c>
      <c r="I13" s="46">
        <f t="shared" si="3"/>
        <v>4.2915820610698852</v>
      </c>
      <c r="J13" s="46">
        <f t="shared" si="2"/>
        <v>77.527119743440267</v>
      </c>
    </row>
    <row r="53" ht="24.75" customHeight="1" x14ac:dyDescent="0.2"/>
    <row r="98" ht="21" customHeight="1" x14ac:dyDescent="0.2"/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61"/>
  <sheetViews>
    <sheetView topLeftCell="A4" workbookViewId="0">
      <selection activeCell="I13" sqref="I13"/>
    </sheetView>
  </sheetViews>
  <sheetFormatPr defaultRowHeight="12.75" x14ac:dyDescent="0.2"/>
  <cols>
    <col min="1" max="1" width="13.28515625" customWidth="1"/>
    <col min="2" max="2" width="25.42578125" customWidth="1"/>
    <col min="3" max="3" width="22.42578125" customWidth="1"/>
    <col min="4" max="4" width="23.5703125" customWidth="1"/>
    <col min="5" max="5" width="5.28515625" customWidth="1"/>
    <col min="6" max="6" width="6.5703125" customWidth="1"/>
    <col min="7" max="7" width="7.140625" customWidth="1"/>
    <col min="8" max="8" width="8.28515625" customWidth="1"/>
    <col min="9" max="9" width="7.85546875" customWidth="1"/>
    <col min="10" max="10" width="5.7109375" customWidth="1"/>
    <col min="11" max="13" width="12.7109375" customWidth="1"/>
    <col min="14" max="14" width="11" customWidth="1"/>
  </cols>
  <sheetData>
    <row r="2" spans="1:12" ht="21" customHeight="1" x14ac:dyDescent="0.2">
      <c r="A2" s="126" t="s">
        <v>78</v>
      </c>
      <c r="B2" s="126"/>
      <c r="C2" s="126"/>
      <c r="D2" s="126"/>
    </row>
    <row r="3" spans="1:12" ht="33" customHeight="1" x14ac:dyDescent="0.2">
      <c r="A3" s="127" t="s">
        <v>107</v>
      </c>
      <c r="B3" s="127"/>
      <c r="C3" s="127"/>
      <c r="D3" s="127"/>
      <c r="L3" s="1"/>
    </row>
    <row r="4" spans="1:12" ht="9" customHeight="1" x14ac:dyDescent="0.25">
      <c r="A4" s="30"/>
      <c r="B4" s="30"/>
      <c r="C4" s="30"/>
      <c r="D4" s="30"/>
    </row>
    <row r="5" spans="1:12" x14ac:dyDescent="0.2">
      <c r="A5" s="31" t="s">
        <v>0</v>
      </c>
      <c r="B5" s="32" t="s">
        <v>58</v>
      </c>
      <c r="C5" s="33" t="s">
        <v>59</v>
      </c>
      <c r="D5" s="33" t="s">
        <v>60</v>
      </c>
    </row>
    <row r="6" spans="1:12" ht="76.5" x14ac:dyDescent="0.2">
      <c r="A6" s="31" t="s">
        <v>6</v>
      </c>
      <c r="B6" s="65" t="s">
        <v>90</v>
      </c>
      <c r="C6" s="34">
        <v>0</v>
      </c>
      <c r="D6" s="34" t="s">
        <v>79</v>
      </c>
    </row>
    <row r="7" spans="1:12" ht="38.25" x14ac:dyDescent="0.2">
      <c r="A7" s="31" t="s">
        <v>2</v>
      </c>
      <c r="B7" s="65" t="s">
        <v>82</v>
      </c>
      <c r="C7" s="34">
        <v>100</v>
      </c>
      <c r="D7" s="34"/>
    </row>
    <row r="8" spans="1:12" ht="51" x14ac:dyDescent="0.2">
      <c r="A8" s="31" t="s">
        <v>3</v>
      </c>
      <c r="B8" s="65" t="s">
        <v>83</v>
      </c>
      <c r="C8" s="34">
        <v>0</v>
      </c>
      <c r="D8" s="34" t="s">
        <v>79</v>
      </c>
    </row>
    <row r="9" spans="1:12" ht="51" x14ac:dyDescent="0.2">
      <c r="A9" s="31" t="s">
        <v>92</v>
      </c>
      <c r="B9" s="65" t="s">
        <v>91</v>
      </c>
      <c r="C9" s="34">
        <v>100</v>
      </c>
      <c r="D9" s="110" t="s">
        <v>114</v>
      </c>
    </row>
    <row r="10" spans="1:12" ht="63.75" x14ac:dyDescent="0.2">
      <c r="A10" s="31" t="s">
        <v>1</v>
      </c>
      <c r="B10" s="65" t="s">
        <v>93</v>
      </c>
      <c r="C10" s="34">
        <v>0</v>
      </c>
      <c r="D10" s="34" t="s">
        <v>79</v>
      </c>
    </row>
    <row r="11" spans="1:12" ht="36.75" customHeight="1" x14ac:dyDescent="0.2">
      <c r="A11" s="31" t="s">
        <v>87</v>
      </c>
      <c r="B11" s="65" t="s">
        <v>84</v>
      </c>
      <c r="C11" s="34">
        <v>0</v>
      </c>
      <c r="D11" s="34" t="s">
        <v>79</v>
      </c>
    </row>
    <row r="12" spans="1:12" ht="35.25" customHeight="1" x14ac:dyDescent="0.2">
      <c r="A12" s="31" t="s">
        <v>86</v>
      </c>
      <c r="B12" s="65" t="s">
        <v>85</v>
      </c>
      <c r="C12" s="34">
        <v>0</v>
      </c>
      <c r="D12" s="34" t="s">
        <v>79</v>
      </c>
    </row>
    <row r="13" spans="1:12" ht="63.75" x14ac:dyDescent="0.2">
      <c r="A13" s="31" t="s">
        <v>88</v>
      </c>
      <c r="B13" s="65" t="s">
        <v>89</v>
      </c>
      <c r="C13" s="34">
        <v>0</v>
      </c>
      <c r="D13" s="34" t="s">
        <v>79</v>
      </c>
    </row>
    <row r="61" ht="12.75" customHeight="1" x14ac:dyDescent="0.2"/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Итог</vt:lpstr>
      <vt:lpstr>1.1.</vt:lpstr>
      <vt:lpstr>1.2.</vt:lpstr>
      <vt:lpstr>1.3.</vt:lpstr>
      <vt:lpstr>1.4.</vt:lpstr>
      <vt:lpstr>2.1</vt:lpstr>
      <vt:lpstr>2.2.</vt:lpstr>
      <vt:lpstr>2.4</vt:lpstr>
      <vt:lpstr>3.1.</vt:lpstr>
      <vt:lpstr>3.3.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Крутцов Николай Павлович</cp:lastModifiedBy>
  <cp:lastPrinted>2021-09-29T13:06:09Z</cp:lastPrinted>
  <dcterms:created xsi:type="dcterms:W3CDTF">2020-08-11T06:32:28Z</dcterms:created>
  <dcterms:modified xsi:type="dcterms:W3CDTF">2022-08-23T13:09:25Z</dcterms:modified>
</cp:coreProperties>
</file>