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65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проектам'!$A$3:$R$57</definedName>
    <definedName name="Z_145FFF00_40EB_11DC_98F3_0050BABEE38C_.wvu.PrintTitles" localSheetId="0" hidden="1">'Рабочая форма по проектам'!$3:$4</definedName>
    <definedName name="Z_B7926443_CE64_488A_A160_AF8D728AAC1A_.wvu.PrintArea" localSheetId="0" hidden="1">'Рабочая форма по проектам'!$A$3:$R$57</definedName>
    <definedName name="Z_B7926443_CE64_488A_A160_AF8D728AAC1A_.wvu.PrintTitles" localSheetId="0" hidden="1">'Рабочая форма по проектам'!$3:$4</definedName>
    <definedName name="Z_C046EB97_7604_4144_85DD_726CB8EC202B_.wvu.PrintArea" localSheetId="0" hidden="1">'Рабочая форма по проектам'!$A$3:$R$57</definedName>
    <definedName name="Z_C046EB97_7604_4144_85DD_726CB8EC202B_.wvu.PrintTitles" localSheetId="0" hidden="1">'Рабочая форма по проектам'!$3:$4</definedName>
    <definedName name="_xlnm.Print_Titles" localSheetId="0">'Рабочая форма по проектам'!$3:$4</definedName>
    <definedName name="_xlnm.Print_Area" localSheetId="0">'Рабочая форма по проектам'!$A$1:$U$92</definedName>
  </definedNames>
  <calcPr fullCalcOnLoad="1"/>
</workbook>
</file>

<file path=xl/sharedStrings.xml><?xml version="1.0" encoding="utf-8"?>
<sst xmlns="http://schemas.openxmlformats.org/spreadsheetml/2006/main" count="176" uniqueCount="110">
  <si>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</si>
  <si>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</si>
  <si>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</si>
  <si>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</si>
  <si>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</si>
  <si>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</si>
  <si>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</si>
  <si>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</si>
  <si>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</si>
  <si>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</si>
  <si>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1. Промышленость</t>
  </si>
  <si>
    <t>2. Сельское хозяйство</t>
  </si>
  <si>
    <t>1.1.</t>
  </si>
  <si>
    <t>1.2.</t>
  </si>
  <si>
    <t>2.1.</t>
  </si>
  <si>
    <t>ИТОГО по промышленности</t>
  </si>
  <si>
    <t>ИТОГО по сельскому хозяйству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</si>
  <si>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</si>
  <si>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</si>
  <si>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</si>
  <si>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</si>
  <si>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</si>
  <si>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</si>
  <si>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</si>
  <si>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</si>
  <si>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</si>
  <si>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Хозяйствующий субъект 
(с указанием типа – крупное, среднее, малое, ИП)</t>
  </si>
  <si>
    <t>Отрасль</t>
  </si>
  <si>
    <t>Наименование предприятия (организации)
/ наименование поселения</t>
  </si>
  <si>
    <t>крупное предприятие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</si>
  <si>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</si>
  <si>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</si>
  <si>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</si>
  <si>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лесоперерабатывающая промышленность</t>
  </si>
  <si>
    <t>Увеличение объемов производства ДСП и фанеры клееной</t>
  </si>
  <si>
    <t>малое предприятие</t>
  </si>
  <si>
    <t>1.4.</t>
  </si>
  <si>
    <t>пищевая промышленность</t>
  </si>
  <si>
    <t>Модернизация и техническое перевооружение существующей техники</t>
  </si>
  <si>
    <t>1.6.</t>
  </si>
  <si>
    <t>ИП</t>
  </si>
  <si>
    <t>Реконструкция и модернизация существующих животноводческих помещений</t>
  </si>
  <si>
    <t>1.7.</t>
  </si>
  <si>
    <t>ИП Звонов Н.Е. / п.Вахтан</t>
  </si>
  <si>
    <t>производство хлеба и хлебобулочных изделий</t>
  </si>
  <si>
    <t>Увеличение ассортимента выпускаемой продукции и объемов производства</t>
  </si>
  <si>
    <t>Реализация второго этапа мероприятия "Увеличение производства ультрапастеризованного молока"</t>
  </si>
  <si>
    <t>производство тепловой энергии</t>
  </si>
  <si>
    <t>модернизация производства</t>
  </si>
  <si>
    <t>Лесное хозяйство</t>
  </si>
  <si>
    <t>Оказание услуг по лесозаготовке в Нижегородской области</t>
  </si>
  <si>
    <t>ООО "МясТорг" / г.Шахунья</t>
  </si>
  <si>
    <t>ООО Фанерный комбинат "Нордплит" / п.Вахтан</t>
  </si>
  <si>
    <t>1.3.</t>
  </si>
  <si>
    <t>1.11</t>
  </si>
  <si>
    <t>ООО "ЭКОТРАНССЕРВИС", п.Вахтан</t>
  </si>
  <si>
    <t>ИП Копытова Н.В. г.Шахунья</t>
  </si>
  <si>
    <t>Производство фанеры клееной</t>
  </si>
  <si>
    <t>2.2.</t>
  </si>
  <si>
    <t>Справочно: предполагаемый уровень среднемесячной заработной платы работников предприятия, руб.</t>
  </si>
  <si>
    <t>Министерство сельского хозяйства и продовольственных ресурсов НО</t>
  </si>
  <si>
    <t>Министерство промышленности, торговли и предпринимательства НО</t>
  </si>
  <si>
    <t>ПРОВЕРКА</t>
  </si>
  <si>
    <t>Министерство энергетики и ЖКХ НО</t>
  </si>
  <si>
    <t>сельское хозяйство</t>
  </si>
  <si>
    <t>Приложение 3</t>
  </si>
  <si>
    <t>сумма по проектам</t>
  </si>
  <si>
    <t>ООО "Агат"  / г.Шахунья</t>
  </si>
  <si>
    <t>Увеличение объемов производства мебели</t>
  </si>
  <si>
    <t>2017-2020</t>
  </si>
  <si>
    <t xml:space="preserve">Увеличение ассортимента выпускаемой продукции </t>
  </si>
  <si>
    <t>ИП Оболонков А.И. / р.п.Вахтан</t>
  </si>
  <si>
    <t>2017- 2020</t>
  </si>
  <si>
    <t>2014-2020</t>
  </si>
  <si>
    <t>2.3</t>
  </si>
  <si>
    <t>СПК "Новый путь"</t>
  </si>
  <si>
    <t>Строительство животноводческого комплекса на 500голов маточного поголовья КРС</t>
  </si>
  <si>
    <t>ИТОГО по строительству</t>
  </si>
  <si>
    <t>ООО "Гонтарев Н.Н./ г.Шахунья</t>
  </si>
  <si>
    <t>Общество с ограниченной ответственностью</t>
  </si>
  <si>
    <t>Строительство многоквартирных жилых домов</t>
  </si>
  <si>
    <t>Министерство строительства НО</t>
  </si>
  <si>
    <t>1.9</t>
  </si>
  <si>
    <t>2014 - 2020</t>
  </si>
  <si>
    <t>2015-2020</t>
  </si>
  <si>
    <t>2016-2020</t>
  </si>
  <si>
    <t>АО "Молоко" /г.Шахунья</t>
  </si>
  <si>
    <t>ООО "М-ВУД" п.Сява</t>
  </si>
  <si>
    <t>1.10</t>
  </si>
  <si>
    <t>СПК "Новый путь", СПК "Родина", АО "Хмелевицы", СПК "Русь"</t>
  </si>
  <si>
    <t>СПК "Новый путь", СПК "Родина", АО "Хмелевицы",  СПК "Русь"</t>
  </si>
  <si>
    <t>3. Строительство</t>
  </si>
  <si>
    <t>3.1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</si>
  <si>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</si>
  <si>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средние, малое предприятие</t>
  </si>
  <si>
    <t>Перечень мероприятий (проектов) программы развития производительных сил городского округа город Шахунья на 2019 - 2020 годы</t>
  </si>
  <si>
    <t>4. Развитие инженерной инфраструктуры*</t>
  </si>
  <si>
    <t>4.1</t>
  </si>
  <si>
    <t>Администрация городского округа</t>
  </si>
  <si>
    <t>6.2.</t>
  </si>
  <si>
    <t>производство и распределение электроэнергии, газа и воды</t>
  </si>
  <si>
    <t>Реконструкция систем водоснабжения в д.Большая Свеча</t>
  </si>
  <si>
    <t>2014-2017</t>
  </si>
  <si>
    <r>
      <t xml:space="preserve">Министерство сельского хозяйства и продовольственных ресурсов НО
</t>
    </r>
    <r>
      <rPr>
        <b/>
        <i/>
        <sz val="20"/>
        <rFont val="Times New Roman"/>
        <family val="1"/>
      </rPr>
      <t>(при условии включения в АИП)</t>
    </r>
  </si>
  <si>
    <r>
      <t xml:space="preserve">ИТОГО по развитию внутрихозяйственного комплекса </t>
    </r>
    <r>
      <rPr>
        <i/>
        <sz val="22"/>
        <rFont val="Times New Roman"/>
        <family val="1"/>
      </rPr>
      <t>(раздел 4)</t>
    </r>
  </si>
  <si>
    <t>Реконструкция водопровода в д. Б.Свеча</t>
  </si>
  <si>
    <t>строительство</t>
  </si>
  <si>
    <t>водоснабжение</t>
  </si>
  <si>
    <t>2019-2020</t>
  </si>
  <si>
    <t xml:space="preserve">
 Министерство энергетики и жилищно-коммунального хозяйства НО
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</si>
</sst>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</numFmts>
  <fonts count="5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2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/>
      <protection/>
    </xf>
    <xf numFmtId="193" fontId="5" fillId="0" borderId="0" xfId="54" applyNumberFormat="1" applyFont="1" applyFill="1" applyBorder="1" applyAlignment="1">
      <alignment horizontal="right" vertical="center" wrapText="1"/>
      <protection/>
    </xf>
    <xf numFmtId="186" fontId="5" fillId="0" borderId="0" xfId="54" applyNumberFormat="1" applyFont="1" applyFill="1" applyBorder="1" applyAlignment="1">
      <alignment horizontal="right" vertical="center" wrapText="1"/>
      <protection/>
    </xf>
    <xf numFmtId="1" fontId="5" fillId="0" borderId="0" xfId="54" applyNumberFormat="1" applyFont="1" applyFill="1" applyBorder="1" applyAlignment="1">
      <alignment horizontal="center"/>
      <protection/>
    </xf>
    <xf numFmtId="186" fontId="5" fillId="0" borderId="0" xfId="54" applyNumberFormat="1" applyFont="1" applyFill="1" applyBorder="1">
      <alignment/>
      <protection/>
    </xf>
    <xf numFmtId="4" fontId="5" fillId="34" borderId="1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/>
      <protection/>
    </xf>
    <xf numFmtId="10" fontId="10" fillId="0" borderId="0" xfId="59" applyNumberFormat="1" applyFont="1" applyFill="1" applyBorder="1" applyAlignment="1">
      <alignment/>
    </xf>
    <xf numFmtId="0" fontId="10" fillId="0" borderId="0" xfId="54" applyFont="1" applyFill="1" applyBorder="1" applyAlignment="1">
      <alignment vertical="center"/>
      <protection/>
    </xf>
    <xf numFmtId="9" fontId="10" fillId="0" borderId="0" xfId="54" applyNumberFormat="1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/>
      <protection/>
    </xf>
    <xf numFmtId="193" fontId="4" fillId="0" borderId="10" xfId="53" applyNumberFormat="1" applyFont="1" applyFill="1" applyBorder="1" applyAlignment="1">
      <alignment horizontal="center" vertical="center" wrapText="1"/>
      <protection/>
    </xf>
    <xf numFmtId="193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textRotation="90" wrapText="1"/>
      <protection/>
    </xf>
    <xf numFmtId="1" fontId="17" fillId="0" borderId="10" xfId="54" applyNumberFormat="1" applyFont="1" applyFill="1" applyBorder="1" applyAlignment="1">
      <alignment horizontal="center" vertical="center" textRotation="90" wrapText="1"/>
      <protection/>
    </xf>
    <xf numFmtId="4" fontId="16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36" borderId="10" xfId="54" applyFont="1" applyFill="1" applyBorder="1" applyAlignment="1">
      <alignment horizontal="center" vertical="center" wrapText="1"/>
      <protection/>
    </xf>
    <xf numFmtId="0" fontId="4" fillId="36" borderId="10" xfId="54" applyFont="1" applyFill="1" applyBorder="1" applyAlignment="1">
      <alignment horizontal="center" vertical="center" wrapText="1"/>
      <protection/>
    </xf>
    <xf numFmtId="4" fontId="5" fillId="36" borderId="10" xfId="54" applyNumberFormat="1" applyFont="1" applyFill="1" applyBorder="1" applyAlignment="1">
      <alignment horizontal="center" vertical="center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57" fillId="0" borderId="0" xfId="54" applyNumberFormat="1" applyFont="1" applyFill="1" applyBorder="1">
      <alignment/>
      <protection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textRotation="90" wrapText="1"/>
      <protection/>
    </xf>
    <xf numFmtId="0" fontId="5" fillId="0" borderId="0" xfId="54" applyNumberFormat="1" applyFont="1" applyFill="1" applyBorder="1">
      <alignment/>
      <protection/>
    </xf>
    <xf numFmtId="0" fontId="5" fillId="0" borderId="0" xfId="54" applyNumberFormat="1" applyFont="1" applyFill="1" applyBorder="1" applyAlignment="1">
      <alignment horizontal="right" vertical="center" wrapText="1"/>
      <protection/>
    </xf>
    <xf numFmtId="4" fontId="4" fillId="34" borderId="10" xfId="54" applyNumberFormat="1" applyFont="1" applyFill="1" applyBorder="1" applyAlignment="1">
      <alignment horizontal="center" vertical="center" wrapText="1"/>
      <protection/>
    </xf>
    <xf numFmtId="2" fontId="4" fillId="37" borderId="10" xfId="54" applyNumberFormat="1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4" fillId="34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Font="1" applyFill="1" applyBorder="1" applyAlignment="1">
      <alignment horizontal="center" vertical="center" wrapText="1"/>
      <protection/>
    </xf>
    <xf numFmtId="2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/>
      <protection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4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Font="1" applyFill="1" applyBorder="1" applyAlignment="1">
      <alignment horizontal="center" vertical="center" wrapText="1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20" fillId="0" borderId="0" xfId="54" applyFont="1" applyFill="1" applyBorder="1">
      <alignment/>
      <protection/>
    </xf>
    <xf numFmtId="0" fontId="20" fillId="0" borderId="0" xfId="54" applyFont="1" applyFill="1" applyBorder="1" applyAlignment="1">
      <alignment/>
      <protection/>
    </xf>
    <xf numFmtId="2" fontId="5" fillId="0" borderId="0" xfId="54" applyNumberFormat="1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>
      <alignment/>
      <protection/>
    </xf>
    <xf numFmtId="2" fontId="16" fillId="0" borderId="0" xfId="54" applyNumberFormat="1" applyFont="1" applyFill="1" applyBorder="1" applyAlignment="1">
      <alignment vertical="center"/>
      <protection/>
    </xf>
    <xf numFmtId="2" fontId="21" fillId="0" borderId="0" xfId="54" applyNumberFormat="1" applyFont="1" applyFill="1" applyBorder="1" applyAlignment="1">
      <alignment vertical="center"/>
      <protection/>
    </xf>
    <xf numFmtId="193" fontId="21" fillId="0" borderId="0" xfId="54" applyNumberFormat="1" applyFont="1" applyFill="1" applyBorder="1" applyAlignment="1">
      <alignment horizontal="right" vertical="center" wrapText="1"/>
      <protection/>
    </xf>
    <xf numFmtId="0" fontId="21" fillId="0" borderId="0" xfId="54" applyNumberFormat="1" applyFont="1" applyFill="1" applyBorder="1" applyAlignment="1">
      <alignment horizontal="right" vertical="center" wrapText="1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5" fillId="37" borderId="10" xfId="54" applyNumberFormat="1" applyFont="1" applyFill="1" applyBorder="1" applyAlignment="1">
      <alignment horizontal="center" vertical="center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186" fontId="21" fillId="0" borderId="0" xfId="54" applyNumberFormat="1" applyFont="1" applyFill="1" applyBorder="1" applyAlignment="1">
      <alignment horizontal="right" vertical="center" wrapText="1"/>
      <protection/>
    </xf>
    <xf numFmtId="1" fontId="21" fillId="0" borderId="0" xfId="54" applyNumberFormat="1" applyFont="1" applyFill="1" applyBorder="1" applyAlignment="1">
      <alignment horizontal="center"/>
      <protection/>
    </xf>
    <xf numFmtId="186" fontId="21" fillId="0" borderId="0" xfId="54" applyNumberFormat="1" applyFont="1" applyFill="1" applyBorder="1">
      <alignment/>
      <protection/>
    </xf>
    <xf numFmtId="0" fontId="21" fillId="0" borderId="0" xfId="54" applyNumberFormat="1" applyFont="1" applyFill="1" applyBorder="1">
      <alignment/>
      <protection/>
    </xf>
    <xf numFmtId="0" fontId="5" fillId="37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186" fontId="5" fillId="0" borderId="10" xfId="54" applyNumberFormat="1" applyFont="1" applyFill="1" applyBorder="1" applyAlignment="1">
      <alignment horizontal="center" vertical="center" wrapText="1"/>
      <protection/>
    </xf>
    <xf numFmtId="1" fontId="5" fillId="37" borderId="10" xfId="54" applyNumberFormat="1" applyFont="1" applyFill="1" applyBorder="1" applyAlignment="1">
      <alignment horizontal="center" vertical="center" wrapText="1"/>
      <protection/>
    </xf>
    <xf numFmtId="186" fontId="5" fillId="37" borderId="10" xfId="54" applyNumberFormat="1" applyFont="1" applyFill="1" applyBorder="1" applyAlignment="1">
      <alignment horizontal="center" vertical="center" wrapText="1"/>
      <protection/>
    </xf>
    <xf numFmtId="0" fontId="5" fillId="34" borderId="10" xfId="5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37" borderId="10" xfId="0" applyFont="1" applyFill="1" applyBorder="1" applyAlignment="1">
      <alignment horizontal="center" vertical="center" wrapText="1"/>
    </xf>
    <xf numFmtId="0" fontId="13" fillId="38" borderId="10" xfId="5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49" fontId="14" fillId="35" borderId="0" xfId="54" applyNumberFormat="1" applyFont="1" applyFill="1" applyBorder="1" applyAlignment="1">
      <alignment horizontal="center" vertical="center" wrapText="1"/>
      <protection/>
    </xf>
    <xf numFmtId="0" fontId="14" fillId="35" borderId="0" xfId="0" applyFont="1" applyFill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" fillId="37" borderId="10" xfId="5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49" fontId="5" fillId="37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2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3" fillId="39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13" fillId="35" borderId="10" xfId="54" applyNumberFormat="1" applyFont="1" applyFill="1" applyBorder="1" applyAlignment="1">
      <alignment horizontal="left" vertical="center" wrapText="1"/>
      <protection/>
    </xf>
    <xf numFmtId="0" fontId="13" fillId="35" borderId="10" xfId="0" applyFont="1" applyFill="1" applyBorder="1" applyAlignment="1">
      <alignment horizontal="left" vertical="center" wrapText="1"/>
    </xf>
    <xf numFmtId="49" fontId="14" fillId="35" borderId="10" xfId="54" applyNumberFormat="1" applyFont="1" applyFill="1" applyBorder="1" applyAlignment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6" fontId="18" fillId="0" borderId="0" xfId="54" applyNumberFormat="1" applyFont="1" applyFill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showZeros="0" tabSelected="1" view="pageBreakPreview" zoomScale="40" zoomScaleNormal="40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W108" sqref="W108"/>
    </sheetView>
  </sheetViews>
  <sheetFormatPr defaultColWidth="9.140625" defaultRowHeight="12.75"/>
  <cols>
    <col min="1" max="1" width="10.28125" style="6" customWidth="1"/>
    <col min="2" max="2" width="41.28125" style="6" customWidth="1"/>
    <col min="3" max="3" width="18.7109375" style="6" customWidth="1"/>
    <col min="4" max="4" width="33.57421875" style="6" customWidth="1"/>
    <col min="5" max="5" width="51.28125" style="6" customWidth="1"/>
    <col min="6" max="6" width="16.28125" style="6" customWidth="1"/>
    <col min="7" max="7" width="53.00390625" style="6" customWidth="1"/>
    <col min="8" max="8" width="7.421875" style="6" hidden="1" customWidth="1"/>
    <col min="9" max="9" width="17.28125" style="7" customWidth="1"/>
    <col min="10" max="10" width="22.28125" style="8" customWidth="1"/>
    <col min="11" max="11" width="15.7109375" style="8" customWidth="1"/>
    <col min="12" max="12" width="15.28125" style="8" customWidth="1"/>
    <col min="13" max="13" width="15.8515625" style="8" customWidth="1"/>
    <col min="14" max="14" width="19.28125" style="8" customWidth="1"/>
    <col min="15" max="15" width="16.28125" style="9" customWidth="1"/>
    <col min="16" max="16" width="20.421875" style="10" customWidth="1"/>
    <col min="17" max="17" width="16.140625" style="10" customWidth="1"/>
    <col min="18" max="18" width="16.00390625" style="11" customWidth="1"/>
    <col min="19" max="19" width="17.7109375" style="39" customWidth="1"/>
    <col min="20" max="20" width="26.28125" style="36" customWidth="1"/>
    <col min="21" max="21" width="16.7109375" style="13" customWidth="1"/>
    <col min="22" max="22" width="13.140625" style="13" customWidth="1"/>
    <col min="23" max="23" width="9.00390625" style="13" customWidth="1"/>
    <col min="24" max="24" width="11.00390625" style="13" customWidth="1"/>
    <col min="25" max="25" width="22.8515625" style="13" customWidth="1"/>
    <col min="26" max="26" width="11.00390625" style="13" customWidth="1"/>
    <col min="27" max="30" width="9.140625" style="13" customWidth="1"/>
    <col min="31" max="31" width="9.8515625" style="13" bestFit="1" customWidth="1"/>
    <col min="32" max="16384" width="9.140625" style="13" customWidth="1"/>
  </cols>
  <sheetData>
    <row r="1" spans="19:25" ht="33">
      <c r="S1" s="127" t="s">
        <v>65</v>
      </c>
      <c r="T1" s="127"/>
      <c r="Y1" s="53"/>
    </row>
    <row r="2" spans="1:25" ht="34.5">
      <c r="A2" s="113" t="s">
        <v>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  <c r="Y2" s="53"/>
    </row>
    <row r="3" spans="1:25" s="15" customFormat="1" ht="54.75" customHeight="1">
      <c r="A3" s="82" t="s">
        <v>5</v>
      </c>
      <c r="B3" s="82" t="s">
        <v>28</v>
      </c>
      <c r="C3" s="119" t="s">
        <v>26</v>
      </c>
      <c r="D3" s="82" t="s">
        <v>27</v>
      </c>
      <c r="E3" s="82" t="s">
        <v>6</v>
      </c>
      <c r="F3" s="116" t="s">
        <v>0</v>
      </c>
      <c r="G3" s="82" t="s">
        <v>7</v>
      </c>
      <c r="H3" s="4"/>
      <c r="I3" s="82" t="s">
        <v>1</v>
      </c>
      <c r="J3" s="115" t="s">
        <v>20</v>
      </c>
      <c r="K3" s="115"/>
      <c r="L3" s="115"/>
      <c r="M3" s="115"/>
      <c r="N3" s="115"/>
      <c r="O3" s="115"/>
      <c r="P3" s="117" t="s">
        <v>31</v>
      </c>
      <c r="Q3" s="117"/>
      <c r="R3" s="117"/>
      <c r="S3" s="117"/>
      <c r="T3" s="117"/>
      <c r="Y3" s="54"/>
    </row>
    <row r="4" spans="1:25" s="15" customFormat="1" ht="216.75" customHeight="1">
      <c r="A4" s="82"/>
      <c r="B4" s="82"/>
      <c r="C4" s="119"/>
      <c r="D4" s="82"/>
      <c r="E4" s="82"/>
      <c r="F4" s="116"/>
      <c r="G4" s="82"/>
      <c r="H4" s="4"/>
      <c r="I4" s="82"/>
      <c r="J4" s="21" t="s">
        <v>23</v>
      </c>
      <c r="K4" s="22" t="s">
        <v>8</v>
      </c>
      <c r="L4" s="22" t="s">
        <v>3</v>
      </c>
      <c r="M4" s="22" t="s">
        <v>9</v>
      </c>
      <c r="N4" s="22" t="s">
        <v>4</v>
      </c>
      <c r="O4" s="23" t="s">
        <v>21</v>
      </c>
      <c r="P4" s="24" t="s">
        <v>24</v>
      </c>
      <c r="Q4" s="25" t="s">
        <v>32</v>
      </c>
      <c r="R4" s="26" t="s">
        <v>25</v>
      </c>
      <c r="S4" s="38" t="s">
        <v>22</v>
      </c>
      <c r="T4" s="38" t="s">
        <v>59</v>
      </c>
      <c r="Y4" s="54"/>
    </row>
    <row r="5" spans="1:25" s="15" customFormat="1" ht="30">
      <c r="A5" s="118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Y5" s="54"/>
    </row>
    <row r="6" spans="1:25" ht="51" customHeight="1">
      <c r="A6" s="81" t="s">
        <v>12</v>
      </c>
      <c r="B6" s="82" t="s">
        <v>86</v>
      </c>
      <c r="C6" s="82" t="s">
        <v>29</v>
      </c>
      <c r="D6" s="82" t="s">
        <v>37</v>
      </c>
      <c r="E6" s="78" t="s">
        <v>46</v>
      </c>
      <c r="F6" s="82" t="s">
        <v>73</v>
      </c>
      <c r="G6" s="78" t="s">
        <v>60</v>
      </c>
      <c r="H6" s="3"/>
      <c r="I6" s="5" t="s">
        <v>2</v>
      </c>
      <c r="J6" s="27">
        <f aca="true" t="shared" si="0" ref="J6:J13">K6+L6+M6+N6+O6</f>
        <v>0</v>
      </c>
      <c r="K6" s="27">
        <f aca="true" t="shared" si="1" ref="K6:S6">K7+K8</f>
        <v>0</v>
      </c>
      <c r="L6" s="27">
        <f t="shared" si="1"/>
        <v>0</v>
      </c>
      <c r="M6" s="27">
        <f t="shared" si="1"/>
        <v>0</v>
      </c>
      <c r="N6" s="27">
        <f t="shared" si="1"/>
        <v>0</v>
      </c>
      <c r="O6" s="27">
        <f t="shared" si="1"/>
        <v>0</v>
      </c>
      <c r="P6" s="27">
        <f t="shared" si="1"/>
        <v>1920</v>
      </c>
      <c r="Q6" s="27">
        <f t="shared" si="1"/>
        <v>0</v>
      </c>
      <c r="R6" s="27">
        <f t="shared" si="1"/>
        <v>54.5</v>
      </c>
      <c r="S6" s="37">
        <f t="shared" si="1"/>
        <v>0</v>
      </c>
      <c r="T6" s="37"/>
      <c r="Y6" s="55">
        <f>J7+J8</f>
        <v>0</v>
      </c>
    </row>
    <row r="7" spans="1:25" s="17" customFormat="1" ht="29.25" customHeight="1">
      <c r="A7" s="81"/>
      <c r="B7" s="82"/>
      <c r="C7" s="82"/>
      <c r="D7" s="82"/>
      <c r="E7" s="78"/>
      <c r="F7" s="82"/>
      <c r="G7" s="78"/>
      <c r="H7" s="3"/>
      <c r="I7" s="4">
        <v>2019</v>
      </c>
      <c r="J7" s="28">
        <f>K7+L7+M7+N7+O7</f>
        <v>0</v>
      </c>
      <c r="K7" s="2"/>
      <c r="L7" s="2"/>
      <c r="M7" s="2"/>
      <c r="N7" s="2"/>
      <c r="O7" s="2"/>
      <c r="P7" s="2">
        <v>950</v>
      </c>
      <c r="Q7" s="2"/>
      <c r="R7" s="2">
        <v>27</v>
      </c>
      <c r="S7" s="35">
        <v>0</v>
      </c>
      <c r="T7" s="63">
        <v>24633</v>
      </c>
      <c r="U7" s="16"/>
      <c r="Y7" s="56"/>
    </row>
    <row r="8" spans="1:25" s="17" customFormat="1" ht="33.75" customHeight="1">
      <c r="A8" s="81"/>
      <c r="B8" s="82"/>
      <c r="C8" s="82"/>
      <c r="D8" s="82"/>
      <c r="E8" s="78"/>
      <c r="F8" s="82"/>
      <c r="G8" s="78"/>
      <c r="H8" s="3"/>
      <c r="I8" s="51">
        <v>2020</v>
      </c>
      <c r="J8" s="42">
        <f>K8+L8+M8+N8+O8</f>
        <v>0</v>
      </c>
      <c r="K8" s="46"/>
      <c r="L8" s="46"/>
      <c r="M8" s="46"/>
      <c r="N8" s="46"/>
      <c r="O8" s="46">
        <v>0</v>
      </c>
      <c r="P8" s="46">
        <v>970</v>
      </c>
      <c r="Q8" s="46"/>
      <c r="R8" s="46">
        <v>27.5</v>
      </c>
      <c r="S8" s="47">
        <v>0</v>
      </c>
      <c r="T8" s="64">
        <v>25076</v>
      </c>
      <c r="U8" s="16"/>
      <c r="Y8" s="56"/>
    </row>
    <row r="9" spans="1:25" s="17" customFormat="1" ht="35.25" customHeight="1">
      <c r="A9" s="81" t="s">
        <v>13</v>
      </c>
      <c r="B9" s="82" t="s">
        <v>52</v>
      </c>
      <c r="C9" s="82" t="s">
        <v>29</v>
      </c>
      <c r="D9" s="82" t="s">
        <v>33</v>
      </c>
      <c r="E9" s="78" t="s">
        <v>34</v>
      </c>
      <c r="F9" s="82" t="s">
        <v>73</v>
      </c>
      <c r="G9" s="78" t="s">
        <v>61</v>
      </c>
      <c r="H9" s="3"/>
      <c r="I9" s="5" t="s">
        <v>2</v>
      </c>
      <c r="J9" s="27">
        <f>K9+L9+M9+N9+O9</f>
        <v>11.5</v>
      </c>
      <c r="K9" s="27">
        <f aca="true" t="shared" si="2" ref="K9:S9">K10+K11</f>
        <v>0</v>
      </c>
      <c r="L9" s="27">
        <f t="shared" si="2"/>
        <v>0</v>
      </c>
      <c r="M9" s="27">
        <f t="shared" si="2"/>
        <v>0</v>
      </c>
      <c r="N9" s="27">
        <f>N10+N11</f>
        <v>11.5</v>
      </c>
      <c r="O9" s="27">
        <f t="shared" si="2"/>
        <v>0</v>
      </c>
      <c r="P9" s="27">
        <f t="shared" si="2"/>
        <v>860</v>
      </c>
      <c r="Q9" s="27">
        <f t="shared" si="2"/>
        <v>0</v>
      </c>
      <c r="R9" s="27">
        <f t="shared" si="2"/>
        <v>73</v>
      </c>
      <c r="S9" s="37">
        <f t="shared" si="2"/>
        <v>2</v>
      </c>
      <c r="T9" s="37"/>
      <c r="U9" s="16"/>
      <c r="Y9" s="55">
        <f>J10+J11</f>
        <v>11.5</v>
      </c>
    </row>
    <row r="10" spans="1:25" s="17" customFormat="1" ht="32.25" customHeight="1">
      <c r="A10" s="81"/>
      <c r="B10" s="82"/>
      <c r="C10" s="82"/>
      <c r="D10" s="82"/>
      <c r="E10" s="78"/>
      <c r="F10" s="82"/>
      <c r="G10" s="78"/>
      <c r="H10" s="3"/>
      <c r="I10" s="4">
        <v>2019</v>
      </c>
      <c r="J10" s="28">
        <f>K10+L10+M10+N10+O10</f>
        <v>5.5</v>
      </c>
      <c r="K10" s="2"/>
      <c r="L10" s="2"/>
      <c r="M10" s="2"/>
      <c r="N10" s="2">
        <v>5.5</v>
      </c>
      <c r="O10" s="2">
        <v>0</v>
      </c>
      <c r="P10" s="2">
        <v>420</v>
      </c>
      <c r="Q10" s="2"/>
      <c r="R10" s="2">
        <v>36</v>
      </c>
      <c r="S10" s="29">
        <v>1</v>
      </c>
      <c r="T10" s="65">
        <v>21740</v>
      </c>
      <c r="U10" s="18"/>
      <c r="Y10" s="56"/>
    </row>
    <row r="11" spans="1:25" s="17" customFormat="1" ht="35.25" customHeight="1">
      <c r="A11" s="81"/>
      <c r="B11" s="82"/>
      <c r="C11" s="82"/>
      <c r="D11" s="82"/>
      <c r="E11" s="78"/>
      <c r="F11" s="82"/>
      <c r="G11" s="78"/>
      <c r="H11" s="3"/>
      <c r="I11" s="51">
        <v>2020</v>
      </c>
      <c r="J11" s="42">
        <f t="shared" si="0"/>
        <v>6</v>
      </c>
      <c r="K11" s="46"/>
      <c r="L11" s="46"/>
      <c r="M11" s="46"/>
      <c r="N11" s="46">
        <v>6</v>
      </c>
      <c r="O11" s="46">
        <v>0</v>
      </c>
      <c r="P11" s="46">
        <v>440</v>
      </c>
      <c r="Q11" s="46"/>
      <c r="R11" s="46">
        <v>37</v>
      </c>
      <c r="S11" s="49">
        <v>1</v>
      </c>
      <c r="T11" s="66">
        <v>22830</v>
      </c>
      <c r="U11" s="18"/>
      <c r="Y11" s="56"/>
    </row>
    <row r="12" spans="1:25" s="17" customFormat="1" ht="40.5" customHeight="1">
      <c r="A12" s="81" t="s">
        <v>53</v>
      </c>
      <c r="B12" s="82" t="s">
        <v>67</v>
      </c>
      <c r="C12" s="82" t="s">
        <v>35</v>
      </c>
      <c r="D12" s="82" t="s">
        <v>33</v>
      </c>
      <c r="E12" s="78" t="s">
        <v>68</v>
      </c>
      <c r="F12" s="78" t="s">
        <v>69</v>
      </c>
      <c r="G12" s="78" t="s">
        <v>61</v>
      </c>
      <c r="H12" s="3"/>
      <c r="I12" s="5" t="s">
        <v>2</v>
      </c>
      <c r="J12" s="27">
        <f t="shared" si="0"/>
        <v>2.1</v>
      </c>
      <c r="K12" s="27">
        <f aca="true" t="shared" si="3" ref="K12:S12">K13+K14</f>
        <v>0</v>
      </c>
      <c r="L12" s="27">
        <f t="shared" si="3"/>
        <v>0</v>
      </c>
      <c r="M12" s="27">
        <f t="shared" si="3"/>
        <v>0</v>
      </c>
      <c r="N12" s="27">
        <f t="shared" si="3"/>
        <v>2.1</v>
      </c>
      <c r="O12" s="27">
        <f t="shared" si="3"/>
        <v>0</v>
      </c>
      <c r="P12" s="27">
        <f t="shared" si="3"/>
        <v>106</v>
      </c>
      <c r="Q12" s="27">
        <f t="shared" si="3"/>
        <v>0</v>
      </c>
      <c r="R12" s="27">
        <f t="shared" si="3"/>
        <v>2.52</v>
      </c>
      <c r="S12" s="37">
        <f t="shared" si="3"/>
        <v>3</v>
      </c>
      <c r="T12" s="37"/>
      <c r="U12" s="16"/>
      <c r="Y12" s="55">
        <f>J13+J14</f>
        <v>2.1</v>
      </c>
    </row>
    <row r="13" spans="1:25" s="17" customFormat="1" ht="37.5" customHeight="1">
      <c r="A13" s="81"/>
      <c r="B13" s="110"/>
      <c r="C13" s="82"/>
      <c r="D13" s="82"/>
      <c r="E13" s="110"/>
      <c r="F13" s="110"/>
      <c r="G13" s="78"/>
      <c r="H13" s="3"/>
      <c r="I13" s="4">
        <v>2019</v>
      </c>
      <c r="J13" s="28">
        <f t="shared" si="0"/>
        <v>1</v>
      </c>
      <c r="K13" s="2"/>
      <c r="L13" s="2"/>
      <c r="M13" s="2"/>
      <c r="N13" s="2">
        <v>1</v>
      </c>
      <c r="O13" s="2"/>
      <c r="P13" s="2">
        <v>52</v>
      </c>
      <c r="Q13" s="2"/>
      <c r="R13" s="2">
        <v>1.2</v>
      </c>
      <c r="S13" s="35">
        <v>2</v>
      </c>
      <c r="T13" s="63">
        <v>11300</v>
      </c>
      <c r="U13" s="16"/>
      <c r="Y13" s="56"/>
    </row>
    <row r="14" spans="1:25" s="17" customFormat="1" ht="28.5" customHeight="1">
      <c r="A14" s="81"/>
      <c r="B14" s="110"/>
      <c r="C14" s="82"/>
      <c r="D14" s="82"/>
      <c r="E14" s="110"/>
      <c r="F14" s="110"/>
      <c r="G14" s="78"/>
      <c r="H14" s="3"/>
      <c r="I14" s="51">
        <v>2020</v>
      </c>
      <c r="J14" s="42">
        <v>1.1</v>
      </c>
      <c r="K14" s="46"/>
      <c r="L14" s="46"/>
      <c r="M14" s="46"/>
      <c r="N14" s="46">
        <v>1.1</v>
      </c>
      <c r="O14" s="46"/>
      <c r="P14" s="46">
        <v>54</v>
      </c>
      <c r="Q14" s="46"/>
      <c r="R14" s="46">
        <v>1.32</v>
      </c>
      <c r="S14" s="47">
        <v>1</v>
      </c>
      <c r="T14" s="64">
        <v>12500</v>
      </c>
      <c r="U14" s="16"/>
      <c r="Y14" s="56"/>
    </row>
    <row r="15" spans="1:25" s="17" customFormat="1" ht="40.5" customHeight="1">
      <c r="A15" s="81" t="s">
        <v>36</v>
      </c>
      <c r="B15" s="82" t="s">
        <v>51</v>
      </c>
      <c r="C15" s="82" t="s">
        <v>35</v>
      </c>
      <c r="D15" s="82" t="s">
        <v>37</v>
      </c>
      <c r="E15" s="78" t="s">
        <v>45</v>
      </c>
      <c r="F15" s="78" t="s">
        <v>83</v>
      </c>
      <c r="G15" s="78" t="s">
        <v>60</v>
      </c>
      <c r="H15" s="3"/>
      <c r="I15" s="5" t="s">
        <v>2</v>
      </c>
      <c r="J15" s="27">
        <f>K15+L15+M15+N15+O15</f>
        <v>2</v>
      </c>
      <c r="K15" s="27">
        <f aca="true" t="shared" si="4" ref="K15:S15">K16+K17</f>
        <v>0</v>
      </c>
      <c r="L15" s="27">
        <f t="shared" si="4"/>
        <v>0</v>
      </c>
      <c r="M15" s="27">
        <f t="shared" si="4"/>
        <v>0</v>
      </c>
      <c r="N15" s="27">
        <f t="shared" si="4"/>
        <v>2</v>
      </c>
      <c r="O15" s="27">
        <f t="shared" si="4"/>
        <v>0</v>
      </c>
      <c r="P15" s="27">
        <f t="shared" si="4"/>
        <v>52</v>
      </c>
      <c r="Q15" s="27">
        <f t="shared" si="4"/>
        <v>0</v>
      </c>
      <c r="R15" s="27">
        <f t="shared" si="4"/>
        <v>1.6</v>
      </c>
      <c r="S15" s="37">
        <f t="shared" si="4"/>
        <v>1</v>
      </c>
      <c r="T15" s="37"/>
      <c r="U15" s="16"/>
      <c r="Y15" s="55">
        <f>J16+J17</f>
        <v>2.1</v>
      </c>
    </row>
    <row r="16" spans="1:25" s="17" customFormat="1" ht="32.25" customHeight="1">
      <c r="A16" s="81"/>
      <c r="B16" s="110"/>
      <c r="C16" s="82"/>
      <c r="D16" s="82"/>
      <c r="E16" s="110"/>
      <c r="F16" s="110"/>
      <c r="G16" s="78"/>
      <c r="H16" s="3"/>
      <c r="I16" s="4">
        <v>2019</v>
      </c>
      <c r="J16" s="28">
        <f>K16+L16+M16+N16+O16</f>
        <v>1</v>
      </c>
      <c r="K16" s="2"/>
      <c r="L16" s="2"/>
      <c r="M16" s="2"/>
      <c r="N16" s="2">
        <v>1</v>
      </c>
      <c r="O16" s="2"/>
      <c r="P16" s="2">
        <v>25</v>
      </c>
      <c r="Q16" s="2"/>
      <c r="R16" s="2">
        <v>0.6</v>
      </c>
      <c r="S16" s="35">
        <v>1</v>
      </c>
      <c r="T16" s="63">
        <v>13000</v>
      </c>
      <c r="U16" s="16"/>
      <c r="Y16" s="56"/>
    </row>
    <row r="17" spans="1:25" s="17" customFormat="1" ht="30" customHeight="1">
      <c r="A17" s="81"/>
      <c r="B17" s="110"/>
      <c r="C17" s="82"/>
      <c r="D17" s="82"/>
      <c r="E17" s="110"/>
      <c r="F17" s="110"/>
      <c r="G17" s="78"/>
      <c r="H17" s="3"/>
      <c r="I17" s="51">
        <v>2020</v>
      </c>
      <c r="J17" s="42">
        <v>1.1</v>
      </c>
      <c r="K17" s="46"/>
      <c r="L17" s="46"/>
      <c r="M17" s="46"/>
      <c r="N17" s="46">
        <v>1</v>
      </c>
      <c r="O17" s="46"/>
      <c r="P17" s="46">
        <v>27</v>
      </c>
      <c r="Q17" s="46"/>
      <c r="R17" s="46">
        <v>1</v>
      </c>
      <c r="S17" s="47"/>
      <c r="T17" s="64">
        <v>14000</v>
      </c>
      <c r="U17" s="16"/>
      <c r="Y17" s="56"/>
    </row>
    <row r="18" spans="1:25" s="17" customFormat="1" ht="26.25" customHeight="1">
      <c r="A18" s="81" t="s">
        <v>39</v>
      </c>
      <c r="B18" s="82" t="s">
        <v>71</v>
      </c>
      <c r="C18" s="82" t="s">
        <v>40</v>
      </c>
      <c r="D18" s="82" t="s">
        <v>33</v>
      </c>
      <c r="E18" s="82" t="s">
        <v>70</v>
      </c>
      <c r="F18" s="78" t="s">
        <v>72</v>
      </c>
      <c r="G18" s="85" t="s">
        <v>61</v>
      </c>
      <c r="H18" s="3"/>
      <c r="I18" s="5" t="s">
        <v>2</v>
      </c>
      <c r="J18" s="27">
        <f>K18+L18+M18+N18+O18</f>
        <v>2</v>
      </c>
      <c r="K18" s="27">
        <f aca="true" t="shared" si="5" ref="K18:S18">K19+K20</f>
        <v>0</v>
      </c>
      <c r="L18" s="27">
        <f t="shared" si="5"/>
        <v>0</v>
      </c>
      <c r="M18" s="27">
        <f t="shared" si="5"/>
        <v>0</v>
      </c>
      <c r="N18" s="27">
        <f t="shared" si="5"/>
        <v>2</v>
      </c>
      <c r="O18" s="27">
        <f t="shared" si="5"/>
        <v>0</v>
      </c>
      <c r="P18" s="27">
        <f t="shared" si="5"/>
        <v>55</v>
      </c>
      <c r="Q18" s="27">
        <f t="shared" si="5"/>
        <v>0</v>
      </c>
      <c r="R18" s="27">
        <f t="shared" si="5"/>
        <v>2.4</v>
      </c>
      <c r="S18" s="37">
        <f t="shared" si="5"/>
        <v>1</v>
      </c>
      <c r="T18" s="37"/>
      <c r="U18" s="16"/>
      <c r="Y18" s="55">
        <f>J19+J20</f>
        <v>2</v>
      </c>
    </row>
    <row r="19" spans="1:25" s="17" customFormat="1" ht="27.75" customHeight="1">
      <c r="A19" s="81"/>
      <c r="B19" s="110"/>
      <c r="C19" s="82"/>
      <c r="D19" s="82"/>
      <c r="E19" s="82"/>
      <c r="F19" s="110"/>
      <c r="G19" s="86"/>
      <c r="H19" s="3"/>
      <c r="I19" s="4">
        <v>2019</v>
      </c>
      <c r="J19" s="28">
        <f>K19+L19+M19+N19+O19</f>
        <v>1</v>
      </c>
      <c r="K19" s="2"/>
      <c r="L19" s="2"/>
      <c r="M19" s="2"/>
      <c r="N19" s="2">
        <v>1</v>
      </c>
      <c r="O19" s="2"/>
      <c r="P19" s="2">
        <v>25</v>
      </c>
      <c r="Q19" s="2"/>
      <c r="R19" s="2">
        <v>1.2</v>
      </c>
      <c r="S19" s="35">
        <v>1</v>
      </c>
      <c r="T19" s="63">
        <v>11500</v>
      </c>
      <c r="U19" s="16"/>
      <c r="Y19" s="56"/>
    </row>
    <row r="20" spans="1:25" s="17" customFormat="1" ht="37.5" customHeight="1">
      <c r="A20" s="81"/>
      <c r="B20" s="110"/>
      <c r="C20" s="82"/>
      <c r="D20" s="82"/>
      <c r="E20" s="82"/>
      <c r="F20" s="110"/>
      <c r="G20" s="87"/>
      <c r="H20" s="3"/>
      <c r="I20" s="51">
        <v>2020</v>
      </c>
      <c r="J20" s="28">
        <f>K20+L20+M20+N20+O20</f>
        <v>1</v>
      </c>
      <c r="K20" s="46"/>
      <c r="L20" s="46"/>
      <c r="M20" s="46"/>
      <c r="N20" s="46">
        <v>1</v>
      </c>
      <c r="O20" s="46"/>
      <c r="P20" s="46">
        <v>30</v>
      </c>
      <c r="Q20" s="46"/>
      <c r="R20" s="46">
        <v>1.2</v>
      </c>
      <c r="S20" s="47"/>
      <c r="T20" s="64">
        <v>12130</v>
      </c>
      <c r="U20" s="16"/>
      <c r="Y20" s="56"/>
    </row>
    <row r="21" spans="1:25" s="17" customFormat="1" ht="22.5" customHeight="1">
      <c r="A21" s="81" t="s">
        <v>42</v>
      </c>
      <c r="B21" s="82" t="s">
        <v>43</v>
      </c>
      <c r="C21" s="82" t="s">
        <v>40</v>
      </c>
      <c r="D21" s="82" t="s">
        <v>37</v>
      </c>
      <c r="E21" s="78" t="s">
        <v>44</v>
      </c>
      <c r="F21" s="78" t="s">
        <v>73</v>
      </c>
      <c r="G21" s="78" t="s">
        <v>60</v>
      </c>
      <c r="H21" s="3"/>
      <c r="I21" s="5" t="s">
        <v>2</v>
      </c>
      <c r="J21" s="27">
        <f>K21+L21+M21+N21+O21</f>
        <v>0.63</v>
      </c>
      <c r="K21" s="27"/>
      <c r="L21" s="27">
        <f aca="true" t="shared" si="6" ref="L21:S21">L22+L23</f>
        <v>0</v>
      </c>
      <c r="M21" s="27">
        <f t="shared" si="6"/>
        <v>0</v>
      </c>
      <c r="N21" s="27">
        <f t="shared" si="6"/>
        <v>0.63</v>
      </c>
      <c r="O21" s="27">
        <f t="shared" si="6"/>
        <v>0</v>
      </c>
      <c r="P21" s="27">
        <f t="shared" si="6"/>
        <v>7.8</v>
      </c>
      <c r="Q21" s="27">
        <f t="shared" si="6"/>
        <v>0</v>
      </c>
      <c r="R21" s="27">
        <f t="shared" si="6"/>
        <v>0.59</v>
      </c>
      <c r="S21" s="37">
        <f t="shared" si="6"/>
        <v>2</v>
      </c>
      <c r="T21" s="27"/>
      <c r="U21" s="16"/>
      <c r="Y21" s="55">
        <f>J22+J23</f>
        <v>0.63</v>
      </c>
    </row>
    <row r="22" spans="1:25" s="17" customFormat="1" ht="26.25">
      <c r="A22" s="81"/>
      <c r="B22" s="110"/>
      <c r="C22" s="82"/>
      <c r="D22" s="82"/>
      <c r="E22" s="110"/>
      <c r="F22" s="110"/>
      <c r="G22" s="78"/>
      <c r="H22" s="3"/>
      <c r="I22" s="4">
        <v>2019</v>
      </c>
      <c r="J22" s="28">
        <f>K22+L22+M22+N22+O22</f>
        <v>0.3</v>
      </c>
      <c r="K22" s="2"/>
      <c r="L22" s="2"/>
      <c r="M22" s="2"/>
      <c r="N22" s="2">
        <v>0.3</v>
      </c>
      <c r="O22" s="2"/>
      <c r="P22" s="2">
        <v>3.8</v>
      </c>
      <c r="Q22" s="2"/>
      <c r="R22" s="2">
        <v>0.29</v>
      </c>
      <c r="S22" s="35">
        <v>1</v>
      </c>
      <c r="T22" s="63">
        <v>11300</v>
      </c>
      <c r="U22" s="16"/>
      <c r="Y22" s="56"/>
    </row>
    <row r="23" spans="1:25" s="17" customFormat="1" ht="24.75" customHeight="1">
      <c r="A23" s="81"/>
      <c r="B23" s="110"/>
      <c r="C23" s="82"/>
      <c r="D23" s="82"/>
      <c r="E23" s="110"/>
      <c r="F23" s="110"/>
      <c r="G23" s="78"/>
      <c r="H23" s="3"/>
      <c r="I23" s="51">
        <v>2020</v>
      </c>
      <c r="J23" s="42">
        <v>0.33</v>
      </c>
      <c r="K23" s="46"/>
      <c r="L23" s="46"/>
      <c r="M23" s="46"/>
      <c r="N23" s="46">
        <v>0.33</v>
      </c>
      <c r="O23" s="46"/>
      <c r="P23" s="46">
        <v>4</v>
      </c>
      <c r="Q23" s="46"/>
      <c r="R23" s="46">
        <v>0.3</v>
      </c>
      <c r="S23" s="47">
        <v>1</v>
      </c>
      <c r="T23" s="64">
        <v>12200</v>
      </c>
      <c r="U23" s="16"/>
      <c r="Y23" s="56"/>
    </row>
    <row r="24" spans="1:25" s="17" customFormat="1" ht="23.25" customHeight="1">
      <c r="A24" s="81" t="s">
        <v>82</v>
      </c>
      <c r="B24" s="82" t="s">
        <v>56</v>
      </c>
      <c r="C24" s="82" t="s">
        <v>35</v>
      </c>
      <c r="D24" s="82" t="s">
        <v>47</v>
      </c>
      <c r="E24" s="78" t="s">
        <v>48</v>
      </c>
      <c r="F24" s="78" t="s">
        <v>73</v>
      </c>
      <c r="G24" s="78" t="s">
        <v>63</v>
      </c>
      <c r="H24" s="3"/>
      <c r="I24" s="5" t="s">
        <v>2</v>
      </c>
      <c r="J24" s="27">
        <f>K24+L24+M24+N24+O24</f>
        <v>0</v>
      </c>
      <c r="K24" s="27">
        <f aca="true" t="shared" si="7" ref="K24:S24">K25+K26</f>
        <v>0</v>
      </c>
      <c r="L24" s="27">
        <f t="shared" si="7"/>
        <v>0</v>
      </c>
      <c r="M24" s="27">
        <f t="shared" si="7"/>
        <v>0</v>
      </c>
      <c r="N24" s="27">
        <f t="shared" si="7"/>
        <v>0</v>
      </c>
      <c r="O24" s="27">
        <f t="shared" si="7"/>
        <v>0</v>
      </c>
      <c r="P24" s="27">
        <f t="shared" si="7"/>
        <v>42</v>
      </c>
      <c r="Q24" s="27">
        <f t="shared" si="7"/>
        <v>0</v>
      </c>
      <c r="R24" s="27">
        <f t="shared" si="7"/>
        <v>4.2</v>
      </c>
      <c r="S24" s="37">
        <f t="shared" si="7"/>
        <v>1</v>
      </c>
      <c r="T24" s="37"/>
      <c r="U24" s="16"/>
      <c r="Y24" s="55">
        <f>J25+J26</f>
        <v>0</v>
      </c>
    </row>
    <row r="25" spans="1:25" s="17" customFormat="1" ht="26.25">
      <c r="A25" s="81"/>
      <c r="B25" s="110"/>
      <c r="C25" s="82"/>
      <c r="D25" s="82"/>
      <c r="E25" s="78"/>
      <c r="F25" s="110"/>
      <c r="G25" s="78"/>
      <c r="H25" s="3"/>
      <c r="I25" s="4">
        <v>2019</v>
      </c>
      <c r="J25" s="28">
        <f>K25+L25+M25+N25+O25</f>
        <v>0</v>
      </c>
      <c r="K25" s="2"/>
      <c r="L25" s="2"/>
      <c r="M25" s="2"/>
      <c r="N25" s="2"/>
      <c r="O25" s="2"/>
      <c r="P25" s="2">
        <v>20</v>
      </c>
      <c r="Q25" s="2"/>
      <c r="R25" s="2">
        <v>2</v>
      </c>
      <c r="S25" s="35">
        <v>1</v>
      </c>
      <c r="T25" s="63">
        <v>12200</v>
      </c>
      <c r="U25" s="16"/>
      <c r="Y25" s="56"/>
    </row>
    <row r="26" spans="1:25" s="17" customFormat="1" ht="34.5" customHeight="1">
      <c r="A26" s="81"/>
      <c r="B26" s="110"/>
      <c r="C26" s="82"/>
      <c r="D26" s="82"/>
      <c r="E26" s="78"/>
      <c r="F26" s="110"/>
      <c r="G26" s="78"/>
      <c r="H26" s="3"/>
      <c r="I26" s="51">
        <v>2020</v>
      </c>
      <c r="J26" s="42">
        <f>K26+L26+M26+N26+O26</f>
        <v>0</v>
      </c>
      <c r="K26" s="46"/>
      <c r="L26" s="46"/>
      <c r="M26" s="46"/>
      <c r="N26" s="46"/>
      <c r="O26" s="46"/>
      <c r="P26" s="46">
        <v>22</v>
      </c>
      <c r="Q26" s="46"/>
      <c r="R26" s="46">
        <v>2.2</v>
      </c>
      <c r="S26" s="47"/>
      <c r="T26" s="64">
        <v>12500</v>
      </c>
      <c r="U26" s="16"/>
      <c r="Y26" s="56"/>
    </row>
    <row r="27" spans="1:25" s="17" customFormat="1" ht="23.25" customHeight="1" hidden="1">
      <c r="A27" s="111"/>
      <c r="B27" s="108"/>
      <c r="C27" s="109"/>
      <c r="D27" s="109"/>
      <c r="E27" s="108"/>
      <c r="F27" s="108"/>
      <c r="G27" s="83"/>
      <c r="H27" s="48"/>
      <c r="I27" s="45"/>
      <c r="J27" s="42"/>
      <c r="K27" s="46"/>
      <c r="L27" s="46"/>
      <c r="M27" s="46"/>
      <c r="N27" s="46"/>
      <c r="O27" s="46"/>
      <c r="P27" s="46"/>
      <c r="Q27" s="46"/>
      <c r="R27" s="46"/>
      <c r="S27" s="49"/>
      <c r="T27" s="47"/>
      <c r="U27" s="16"/>
      <c r="Y27" s="56"/>
    </row>
    <row r="28" spans="1:25" s="17" customFormat="1" ht="26.25" hidden="1">
      <c r="A28" s="111"/>
      <c r="B28" s="108"/>
      <c r="C28" s="109"/>
      <c r="D28" s="109"/>
      <c r="E28" s="108"/>
      <c r="F28" s="108"/>
      <c r="G28" s="83"/>
      <c r="H28" s="48"/>
      <c r="I28" s="45"/>
      <c r="J28" s="42"/>
      <c r="K28" s="46"/>
      <c r="L28" s="46"/>
      <c r="M28" s="46"/>
      <c r="N28" s="46"/>
      <c r="O28" s="46"/>
      <c r="P28" s="46"/>
      <c r="Q28" s="46"/>
      <c r="R28" s="46"/>
      <c r="S28" s="49"/>
      <c r="T28" s="47"/>
      <c r="U28" s="16"/>
      <c r="Y28" s="56"/>
    </row>
    <row r="29" spans="1:25" s="17" customFormat="1" ht="9.75" customHeight="1" hidden="1">
      <c r="A29" s="111"/>
      <c r="B29" s="108"/>
      <c r="C29" s="109"/>
      <c r="D29" s="109"/>
      <c r="E29" s="108"/>
      <c r="F29" s="108"/>
      <c r="G29" s="83"/>
      <c r="H29" s="48"/>
      <c r="I29" s="45"/>
      <c r="J29" s="42"/>
      <c r="K29" s="46"/>
      <c r="L29" s="46"/>
      <c r="M29" s="46"/>
      <c r="N29" s="46"/>
      <c r="O29" s="46"/>
      <c r="P29" s="46"/>
      <c r="Q29" s="46"/>
      <c r="R29" s="46"/>
      <c r="S29" s="49"/>
      <c r="T29" s="47"/>
      <c r="U29" s="16"/>
      <c r="Y29" s="56"/>
    </row>
    <row r="30" spans="1:25" s="17" customFormat="1" ht="21.75" customHeight="1">
      <c r="A30" s="81" t="s">
        <v>88</v>
      </c>
      <c r="B30" s="112" t="s">
        <v>55</v>
      </c>
      <c r="C30" s="82" t="s">
        <v>35</v>
      </c>
      <c r="D30" s="82" t="s">
        <v>49</v>
      </c>
      <c r="E30" s="78" t="s">
        <v>50</v>
      </c>
      <c r="F30" s="78" t="s">
        <v>84</v>
      </c>
      <c r="G30" s="78" t="s">
        <v>61</v>
      </c>
      <c r="H30" s="3"/>
      <c r="I30" s="5" t="s">
        <v>2</v>
      </c>
      <c r="J30" s="27">
        <f>K30+L30+M30+N30+O30</f>
        <v>0</v>
      </c>
      <c r="K30" s="27">
        <f aca="true" t="shared" si="8" ref="K30:S30">K31+K32</f>
        <v>0</v>
      </c>
      <c r="L30" s="27">
        <f t="shared" si="8"/>
        <v>0</v>
      </c>
      <c r="M30" s="27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28.1</v>
      </c>
      <c r="Q30" s="27">
        <f t="shared" si="8"/>
        <v>0</v>
      </c>
      <c r="R30" s="27">
        <f t="shared" si="8"/>
        <v>0.6</v>
      </c>
      <c r="S30" s="37">
        <f t="shared" si="8"/>
        <v>1</v>
      </c>
      <c r="T30" s="37"/>
      <c r="U30" s="16"/>
      <c r="Y30" s="55">
        <f>J31+J32</f>
        <v>0</v>
      </c>
    </row>
    <row r="31" spans="1:25" s="17" customFormat="1" ht="27.75" customHeight="1">
      <c r="A31" s="81"/>
      <c r="B31" s="78"/>
      <c r="C31" s="82"/>
      <c r="D31" s="82"/>
      <c r="E31" s="110"/>
      <c r="F31" s="78"/>
      <c r="G31" s="78"/>
      <c r="H31" s="3"/>
      <c r="I31" s="4">
        <v>2019</v>
      </c>
      <c r="J31" s="28">
        <f aca="true" t="shared" si="9" ref="J31:J41">K31+L31+M31+N31+O31</f>
        <v>0</v>
      </c>
      <c r="K31" s="2"/>
      <c r="L31" s="2"/>
      <c r="M31" s="2"/>
      <c r="N31" s="2"/>
      <c r="O31" s="2"/>
      <c r="P31" s="2">
        <v>13.5</v>
      </c>
      <c r="Q31" s="2"/>
      <c r="R31" s="2">
        <v>0.3</v>
      </c>
      <c r="S31" s="35">
        <v>1</v>
      </c>
      <c r="T31" s="63">
        <v>11300</v>
      </c>
      <c r="U31" s="16"/>
      <c r="Y31" s="56"/>
    </row>
    <row r="32" spans="1:25" s="17" customFormat="1" ht="33.75" customHeight="1">
      <c r="A32" s="81"/>
      <c r="B32" s="78"/>
      <c r="C32" s="82"/>
      <c r="D32" s="82"/>
      <c r="E32" s="110"/>
      <c r="F32" s="78"/>
      <c r="G32" s="78"/>
      <c r="H32" s="3"/>
      <c r="I32" s="51">
        <v>2020</v>
      </c>
      <c r="J32" s="42">
        <f t="shared" si="9"/>
        <v>0</v>
      </c>
      <c r="K32" s="46"/>
      <c r="L32" s="46"/>
      <c r="M32" s="46"/>
      <c r="N32" s="46"/>
      <c r="O32" s="46"/>
      <c r="P32" s="46">
        <v>14.6</v>
      </c>
      <c r="Q32" s="46"/>
      <c r="R32" s="46">
        <v>0.3</v>
      </c>
      <c r="S32" s="47"/>
      <c r="T32" s="64">
        <v>12200</v>
      </c>
      <c r="U32" s="16"/>
      <c r="Y32" s="56"/>
    </row>
    <row r="33" spans="1:25" s="17" customFormat="1" ht="24" customHeight="1">
      <c r="A33" s="81" t="s">
        <v>54</v>
      </c>
      <c r="B33" s="78" t="s">
        <v>87</v>
      </c>
      <c r="C33" s="82" t="s">
        <v>35</v>
      </c>
      <c r="D33" s="82" t="s">
        <v>33</v>
      </c>
      <c r="E33" s="78" t="s">
        <v>57</v>
      </c>
      <c r="F33" s="78" t="s">
        <v>85</v>
      </c>
      <c r="G33" s="78" t="s">
        <v>61</v>
      </c>
      <c r="H33" s="3"/>
      <c r="I33" s="5" t="s">
        <v>2</v>
      </c>
      <c r="J33" s="27">
        <f t="shared" si="9"/>
        <v>4</v>
      </c>
      <c r="K33" s="27">
        <f aca="true" t="shared" si="10" ref="K33:S33">K34+K35</f>
        <v>0</v>
      </c>
      <c r="L33" s="27">
        <f t="shared" si="10"/>
        <v>0</v>
      </c>
      <c r="M33" s="27">
        <f t="shared" si="10"/>
        <v>0</v>
      </c>
      <c r="N33" s="27">
        <f t="shared" si="10"/>
        <v>4</v>
      </c>
      <c r="O33" s="27">
        <f t="shared" si="10"/>
        <v>0</v>
      </c>
      <c r="P33" s="27">
        <f t="shared" si="10"/>
        <v>370</v>
      </c>
      <c r="Q33" s="27">
        <f t="shared" si="10"/>
        <v>0</v>
      </c>
      <c r="R33" s="27">
        <f t="shared" si="10"/>
        <v>7.1</v>
      </c>
      <c r="S33" s="37">
        <f t="shared" si="10"/>
        <v>1</v>
      </c>
      <c r="T33" s="37"/>
      <c r="U33" s="16"/>
      <c r="Y33" s="55">
        <f>J34+J35</f>
        <v>4</v>
      </c>
    </row>
    <row r="34" spans="1:25" s="17" customFormat="1" ht="30" customHeight="1">
      <c r="A34" s="81"/>
      <c r="B34" s="78"/>
      <c r="C34" s="82"/>
      <c r="D34" s="82"/>
      <c r="E34" s="78"/>
      <c r="F34" s="78"/>
      <c r="G34" s="78"/>
      <c r="H34" s="3"/>
      <c r="I34" s="4">
        <v>2019</v>
      </c>
      <c r="J34" s="28">
        <f t="shared" si="9"/>
        <v>2</v>
      </c>
      <c r="K34" s="2"/>
      <c r="L34" s="2"/>
      <c r="M34" s="2"/>
      <c r="N34" s="2">
        <v>2</v>
      </c>
      <c r="O34" s="2"/>
      <c r="P34" s="2">
        <v>170</v>
      </c>
      <c r="Q34" s="2"/>
      <c r="R34" s="2">
        <v>3.4</v>
      </c>
      <c r="S34" s="29">
        <v>1</v>
      </c>
      <c r="T34" s="63">
        <v>18500</v>
      </c>
      <c r="U34" s="16"/>
      <c r="Y34" s="56"/>
    </row>
    <row r="35" spans="1:25" s="17" customFormat="1" ht="34.5" customHeight="1">
      <c r="A35" s="81"/>
      <c r="B35" s="78"/>
      <c r="C35" s="82"/>
      <c r="D35" s="82"/>
      <c r="E35" s="78"/>
      <c r="F35" s="78"/>
      <c r="G35" s="78"/>
      <c r="H35" s="3"/>
      <c r="I35" s="51">
        <v>2020</v>
      </c>
      <c r="J35" s="42">
        <f t="shared" si="9"/>
        <v>2</v>
      </c>
      <c r="K35" s="46"/>
      <c r="L35" s="46"/>
      <c r="M35" s="46"/>
      <c r="N35" s="2">
        <v>2</v>
      </c>
      <c r="O35" s="46"/>
      <c r="P35" s="46">
        <v>200</v>
      </c>
      <c r="Q35" s="46"/>
      <c r="R35" s="46">
        <v>3.7</v>
      </c>
      <c r="S35" s="49"/>
      <c r="T35" s="64">
        <v>19000</v>
      </c>
      <c r="U35" s="16"/>
      <c r="Y35" s="56"/>
    </row>
    <row r="36" spans="1:26" s="17" customFormat="1" ht="22.5" customHeight="1">
      <c r="A36" s="120" t="s">
        <v>15</v>
      </c>
      <c r="B36" s="121"/>
      <c r="C36" s="121"/>
      <c r="D36" s="121"/>
      <c r="E36" s="121"/>
      <c r="F36" s="121"/>
      <c r="G36" s="121"/>
      <c r="H36" s="3"/>
      <c r="I36" s="5" t="s">
        <v>2</v>
      </c>
      <c r="J36" s="27">
        <f t="shared" si="9"/>
        <v>22.23</v>
      </c>
      <c r="K36" s="27">
        <f aca="true" t="shared" si="11" ref="K36:S36">K37+K38</f>
        <v>0</v>
      </c>
      <c r="L36" s="27">
        <f t="shared" si="11"/>
        <v>0</v>
      </c>
      <c r="M36" s="27">
        <f t="shared" si="11"/>
        <v>0</v>
      </c>
      <c r="N36" s="27">
        <f t="shared" si="11"/>
        <v>22.23</v>
      </c>
      <c r="O36" s="27">
        <f t="shared" si="11"/>
        <v>0</v>
      </c>
      <c r="P36" s="27">
        <f t="shared" si="11"/>
        <v>3440.8999999999996</v>
      </c>
      <c r="Q36" s="27">
        <f t="shared" si="11"/>
        <v>0</v>
      </c>
      <c r="R36" s="27">
        <f t="shared" si="11"/>
        <v>146.51</v>
      </c>
      <c r="S36" s="37">
        <f t="shared" si="11"/>
        <v>12</v>
      </c>
      <c r="T36" s="37"/>
      <c r="U36" s="16"/>
      <c r="Y36" s="55">
        <f>J6+J9+J12+J15+J18+J21+J24+J30+J33</f>
        <v>22.23</v>
      </c>
      <c r="Z36" s="59"/>
    </row>
    <row r="37" spans="1:25" s="17" customFormat="1" ht="26.25">
      <c r="A37" s="121"/>
      <c r="B37" s="121"/>
      <c r="C37" s="121"/>
      <c r="D37" s="121"/>
      <c r="E37" s="121"/>
      <c r="F37" s="121"/>
      <c r="G37" s="121"/>
      <c r="H37" s="3"/>
      <c r="I37" s="4">
        <v>2019</v>
      </c>
      <c r="J37" s="28">
        <f t="shared" si="9"/>
        <v>10.8</v>
      </c>
      <c r="K37" s="2">
        <f aca="true" t="shared" si="12" ref="K37:S37">K7+K10+K13+K16+K19+K22+K25+K28+K31+K34</f>
        <v>0</v>
      </c>
      <c r="L37" s="2">
        <f t="shared" si="12"/>
        <v>0</v>
      </c>
      <c r="M37" s="2">
        <f t="shared" si="12"/>
        <v>0</v>
      </c>
      <c r="N37" s="2">
        <f>N7+N10+N13+N16+N19+N22+N25+N31+N34</f>
        <v>10.8</v>
      </c>
      <c r="O37" s="2">
        <f t="shared" si="12"/>
        <v>0</v>
      </c>
      <c r="P37" s="2">
        <f t="shared" si="12"/>
        <v>1679.3</v>
      </c>
      <c r="Q37" s="2">
        <f t="shared" si="12"/>
        <v>0</v>
      </c>
      <c r="R37" s="2">
        <f t="shared" si="12"/>
        <v>71.99000000000001</v>
      </c>
      <c r="S37" s="29">
        <f t="shared" si="12"/>
        <v>9</v>
      </c>
      <c r="T37" s="29"/>
      <c r="U37" s="16"/>
      <c r="Y37" s="56"/>
    </row>
    <row r="38" spans="1:25" s="17" customFormat="1" ht="34.5" customHeight="1">
      <c r="A38" s="121"/>
      <c r="B38" s="121"/>
      <c r="C38" s="121"/>
      <c r="D38" s="121"/>
      <c r="E38" s="121"/>
      <c r="F38" s="121"/>
      <c r="G38" s="121"/>
      <c r="H38" s="3"/>
      <c r="I38" s="51">
        <v>2020</v>
      </c>
      <c r="J38" s="42">
        <f t="shared" si="9"/>
        <v>11.43</v>
      </c>
      <c r="K38" s="46">
        <f aca="true" t="shared" si="13" ref="K38:S38">K8+K11+K14+K17+K20+K23+K26+K29+K32+K35</f>
        <v>0</v>
      </c>
      <c r="L38" s="46">
        <f t="shared" si="13"/>
        <v>0</v>
      </c>
      <c r="M38" s="46">
        <f t="shared" si="13"/>
        <v>0</v>
      </c>
      <c r="N38" s="46">
        <f t="shared" si="13"/>
        <v>11.43</v>
      </c>
      <c r="O38" s="46">
        <f t="shared" si="13"/>
        <v>0</v>
      </c>
      <c r="P38" s="46">
        <f t="shared" si="13"/>
        <v>1761.6</v>
      </c>
      <c r="Q38" s="46">
        <f t="shared" si="13"/>
        <v>0</v>
      </c>
      <c r="R38" s="46">
        <f t="shared" si="13"/>
        <v>74.52</v>
      </c>
      <c r="S38" s="49">
        <f t="shared" si="13"/>
        <v>3</v>
      </c>
      <c r="T38" s="49"/>
      <c r="U38" s="16"/>
      <c r="Y38" s="56"/>
    </row>
    <row r="39" spans="1:26" s="17" customFormat="1" ht="22.5" customHeight="1">
      <c r="A39" s="93" t="s">
        <v>17</v>
      </c>
      <c r="B39" s="94"/>
      <c r="C39" s="94"/>
      <c r="D39" s="94"/>
      <c r="E39" s="94"/>
      <c r="F39" s="94"/>
      <c r="G39" s="94"/>
      <c r="H39" s="3"/>
      <c r="I39" s="5" t="s">
        <v>2</v>
      </c>
      <c r="J39" s="27">
        <f>K39+L39+M39+N39+O39</f>
        <v>10.73</v>
      </c>
      <c r="K39" s="27">
        <f aca="true" t="shared" si="14" ref="K39:S39">K40+K41</f>
        <v>0</v>
      </c>
      <c r="L39" s="27">
        <f t="shared" si="14"/>
        <v>0</v>
      </c>
      <c r="M39" s="27">
        <f t="shared" si="14"/>
        <v>0</v>
      </c>
      <c r="N39" s="27">
        <f t="shared" si="14"/>
        <v>10.73</v>
      </c>
      <c r="O39" s="27">
        <f t="shared" si="14"/>
        <v>0</v>
      </c>
      <c r="P39" s="27">
        <f t="shared" si="14"/>
        <v>660.9000000000001</v>
      </c>
      <c r="Q39" s="27">
        <f t="shared" si="14"/>
        <v>0</v>
      </c>
      <c r="R39" s="27">
        <f t="shared" si="14"/>
        <v>19.009999999999998</v>
      </c>
      <c r="S39" s="37">
        <f t="shared" si="14"/>
        <v>10</v>
      </c>
      <c r="T39" s="37"/>
      <c r="U39" s="16"/>
      <c r="Y39" s="55">
        <f>J24+J21+J18+J33+J30+J15+J12</f>
        <v>10.729999999999999</v>
      </c>
      <c r="Z39" s="58"/>
    </row>
    <row r="40" spans="1:25" s="17" customFormat="1" ht="26.25">
      <c r="A40" s="93"/>
      <c r="B40" s="94"/>
      <c r="C40" s="94"/>
      <c r="D40" s="94"/>
      <c r="E40" s="94"/>
      <c r="F40" s="94"/>
      <c r="G40" s="94"/>
      <c r="H40" s="3"/>
      <c r="I40" s="4">
        <v>2019</v>
      </c>
      <c r="J40" s="28">
        <f t="shared" si="9"/>
        <v>5.3</v>
      </c>
      <c r="K40" s="2">
        <f aca="true" t="shared" si="15" ref="K40:S40">K13+K16+K19+K22+K25+K28+K31+K34</f>
        <v>0</v>
      </c>
      <c r="L40" s="2">
        <f t="shared" si="15"/>
        <v>0</v>
      </c>
      <c r="M40" s="2">
        <f t="shared" si="15"/>
        <v>0</v>
      </c>
      <c r="N40" s="2">
        <f>N13+N16+N19+N22+N25+N28+N31+N34</f>
        <v>5.3</v>
      </c>
      <c r="O40" s="2">
        <f t="shared" si="15"/>
        <v>0</v>
      </c>
      <c r="P40" s="2">
        <f t="shared" si="15"/>
        <v>309.3</v>
      </c>
      <c r="Q40" s="2">
        <f t="shared" si="15"/>
        <v>0</v>
      </c>
      <c r="R40" s="2">
        <f t="shared" si="15"/>
        <v>8.99</v>
      </c>
      <c r="S40" s="29">
        <f t="shared" si="15"/>
        <v>8</v>
      </c>
      <c r="T40" s="29"/>
      <c r="U40" s="16"/>
      <c r="Y40" s="56"/>
    </row>
    <row r="41" spans="1:25" s="17" customFormat="1" ht="26.25">
      <c r="A41" s="93"/>
      <c r="B41" s="94"/>
      <c r="C41" s="94"/>
      <c r="D41" s="94"/>
      <c r="E41" s="94"/>
      <c r="F41" s="94"/>
      <c r="G41" s="94"/>
      <c r="H41" s="3"/>
      <c r="I41" s="51">
        <v>2020</v>
      </c>
      <c r="J41" s="42">
        <f t="shared" si="9"/>
        <v>5.43</v>
      </c>
      <c r="K41" s="46">
        <f aca="true" t="shared" si="16" ref="K41:S41">K14+K17+K20+K23+K26+K29+K32+K35</f>
        <v>0</v>
      </c>
      <c r="L41" s="46">
        <f t="shared" si="16"/>
        <v>0</v>
      </c>
      <c r="M41" s="46">
        <f t="shared" si="16"/>
        <v>0</v>
      </c>
      <c r="N41" s="46">
        <f t="shared" si="16"/>
        <v>5.43</v>
      </c>
      <c r="O41" s="46">
        <f t="shared" si="16"/>
        <v>0</v>
      </c>
      <c r="P41" s="46">
        <f t="shared" si="16"/>
        <v>351.6</v>
      </c>
      <c r="Q41" s="46">
        <f t="shared" si="16"/>
        <v>0</v>
      </c>
      <c r="R41" s="46">
        <f t="shared" si="16"/>
        <v>10.02</v>
      </c>
      <c r="S41" s="49">
        <f t="shared" si="16"/>
        <v>2</v>
      </c>
      <c r="T41" s="49"/>
      <c r="U41" s="16"/>
      <c r="Y41" s="56"/>
    </row>
    <row r="42" spans="1:25" s="17" customFormat="1" ht="30">
      <c r="A42" s="118" t="s">
        <v>11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6"/>
      <c r="Y42" s="56"/>
    </row>
    <row r="43" spans="1:28" s="17" customFormat="1" ht="31.5" customHeight="1">
      <c r="A43" s="81" t="s">
        <v>14</v>
      </c>
      <c r="B43" s="82" t="s">
        <v>89</v>
      </c>
      <c r="C43" s="82" t="s">
        <v>94</v>
      </c>
      <c r="D43" s="82" t="s">
        <v>64</v>
      </c>
      <c r="E43" s="82" t="s">
        <v>38</v>
      </c>
      <c r="F43" s="82" t="s">
        <v>73</v>
      </c>
      <c r="G43" s="78" t="s">
        <v>60</v>
      </c>
      <c r="H43" s="4"/>
      <c r="I43" s="5" t="s">
        <v>2</v>
      </c>
      <c r="J43" s="27">
        <f>K43+L43+M43+N43+O43</f>
        <v>31.5</v>
      </c>
      <c r="K43" s="27">
        <f aca="true" t="shared" si="17" ref="K43:S43">K44+K45</f>
        <v>0</v>
      </c>
      <c r="L43" s="27">
        <f t="shared" si="17"/>
        <v>2.1</v>
      </c>
      <c r="M43" s="27">
        <f t="shared" si="17"/>
        <v>0</v>
      </c>
      <c r="N43" s="27">
        <f>N44+N45</f>
        <v>18.4</v>
      </c>
      <c r="O43" s="27">
        <f t="shared" si="17"/>
        <v>11</v>
      </c>
      <c r="P43" s="27">
        <f t="shared" si="17"/>
        <v>62</v>
      </c>
      <c r="Q43" s="27">
        <f t="shared" si="17"/>
        <v>0</v>
      </c>
      <c r="R43" s="27">
        <f t="shared" si="17"/>
        <v>6.4</v>
      </c>
      <c r="S43" s="37">
        <f t="shared" si="17"/>
        <v>13</v>
      </c>
      <c r="T43" s="37"/>
      <c r="U43" s="16"/>
      <c r="Y43" s="55">
        <f>J44+J45</f>
        <v>31.5</v>
      </c>
      <c r="AB43" s="20"/>
    </row>
    <row r="44" spans="1:28" s="17" customFormat="1" ht="32.25" customHeight="1">
      <c r="A44" s="81"/>
      <c r="B44" s="82"/>
      <c r="C44" s="82"/>
      <c r="D44" s="82"/>
      <c r="E44" s="82"/>
      <c r="F44" s="82"/>
      <c r="G44" s="78"/>
      <c r="H44" s="4"/>
      <c r="I44" s="4">
        <v>2019</v>
      </c>
      <c r="J44" s="46">
        <f>K44+L44+M44+N44+O44</f>
        <v>16.5</v>
      </c>
      <c r="K44" s="42"/>
      <c r="L44" s="46">
        <v>1.6</v>
      </c>
      <c r="M44" s="46"/>
      <c r="N44" s="46">
        <v>9.9</v>
      </c>
      <c r="O44" s="46">
        <v>5</v>
      </c>
      <c r="P44" s="46">
        <v>31</v>
      </c>
      <c r="Q44" s="46"/>
      <c r="R44" s="46">
        <v>3.2</v>
      </c>
      <c r="S44" s="49">
        <v>8</v>
      </c>
      <c r="T44" s="64">
        <v>13000</v>
      </c>
      <c r="U44" s="52"/>
      <c r="Y44" s="56"/>
      <c r="AB44" s="20"/>
    </row>
    <row r="45" spans="1:28" s="17" customFormat="1" ht="32.25" customHeight="1">
      <c r="A45" s="81"/>
      <c r="B45" s="82"/>
      <c r="C45" s="82"/>
      <c r="D45" s="82"/>
      <c r="E45" s="82"/>
      <c r="F45" s="82"/>
      <c r="G45" s="78"/>
      <c r="H45" s="4"/>
      <c r="I45" s="51">
        <v>2020</v>
      </c>
      <c r="J45" s="46">
        <f>L45+M45+N45+O45</f>
        <v>15</v>
      </c>
      <c r="K45" s="46"/>
      <c r="L45" s="46">
        <v>0.5</v>
      </c>
      <c r="M45" s="46"/>
      <c r="N45" s="46">
        <v>8.5</v>
      </c>
      <c r="O45" s="46">
        <v>6</v>
      </c>
      <c r="P45" s="46">
        <v>31</v>
      </c>
      <c r="Q45" s="46"/>
      <c r="R45" s="46">
        <v>3.2</v>
      </c>
      <c r="S45" s="47">
        <v>5</v>
      </c>
      <c r="T45" s="64">
        <v>13500</v>
      </c>
      <c r="U45" s="16"/>
      <c r="Y45" s="56"/>
      <c r="AB45" s="20"/>
    </row>
    <row r="46" spans="1:28" s="17" customFormat="1" ht="24.75" customHeight="1">
      <c r="A46" s="81" t="s">
        <v>58</v>
      </c>
      <c r="B46" s="82" t="s">
        <v>90</v>
      </c>
      <c r="C46" s="82" t="s">
        <v>94</v>
      </c>
      <c r="D46" s="82" t="s">
        <v>64</v>
      </c>
      <c r="E46" s="82" t="s">
        <v>41</v>
      </c>
      <c r="F46" s="82" t="s">
        <v>73</v>
      </c>
      <c r="G46" s="78" t="s">
        <v>60</v>
      </c>
      <c r="H46" s="4"/>
      <c r="I46" s="43" t="s">
        <v>2</v>
      </c>
      <c r="J46" s="34">
        <f>K46+L46+M46+N46+O46</f>
        <v>11.5</v>
      </c>
      <c r="K46" s="34">
        <f aca="true" t="shared" si="18" ref="K46:S46">K47+K48</f>
        <v>0</v>
      </c>
      <c r="L46" s="34">
        <f t="shared" si="18"/>
        <v>0</v>
      </c>
      <c r="M46" s="34">
        <f t="shared" si="18"/>
        <v>0</v>
      </c>
      <c r="N46" s="34">
        <f>N47+N48</f>
        <v>6.5</v>
      </c>
      <c r="O46" s="34">
        <f t="shared" si="18"/>
        <v>5</v>
      </c>
      <c r="P46" s="34">
        <f t="shared" si="18"/>
        <v>92</v>
      </c>
      <c r="Q46" s="34">
        <f t="shared" si="18"/>
        <v>0</v>
      </c>
      <c r="R46" s="34">
        <f t="shared" si="18"/>
        <v>5.5</v>
      </c>
      <c r="S46" s="44">
        <f t="shared" si="18"/>
        <v>12</v>
      </c>
      <c r="T46" s="37"/>
      <c r="U46" s="16"/>
      <c r="Y46" s="55">
        <f>J47+J48</f>
        <v>11.5</v>
      </c>
      <c r="AB46" s="20"/>
    </row>
    <row r="47" spans="1:28" s="17" customFormat="1" ht="27.75" customHeight="1">
      <c r="A47" s="81"/>
      <c r="B47" s="82"/>
      <c r="C47" s="82"/>
      <c r="D47" s="82"/>
      <c r="E47" s="82"/>
      <c r="F47" s="82"/>
      <c r="G47" s="78"/>
      <c r="H47" s="4"/>
      <c r="I47" s="51">
        <v>2019</v>
      </c>
      <c r="J47" s="42">
        <f>K47+L47+M47+N47+O47</f>
        <v>1.5</v>
      </c>
      <c r="K47" s="46"/>
      <c r="L47" s="46"/>
      <c r="M47" s="46"/>
      <c r="N47" s="46">
        <v>1.5</v>
      </c>
      <c r="O47" s="46"/>
      <c r="P47" s="46">
        <v>12</v>
      </c>
      <c r="Q47" s="46"/>
      <c r="R47" s="46">
        <v>1</v>
      </c>
      <c r="S47" s="47">
        <v>6</v>
      </c>
      <c r="T47" s="64">
        <v>15000</v>
      </c>
      <c r="U47" s="16"/>
      <c r="Y47" s="56"/>
      <c r="AB47" s="20"/>
    </row>
    <row r="48" spans="1:28" s="17" customFormat="1" ht="27" customHeight="1">
      <c r="A48" s="81"/>
      <c r="B48" s="82"/>
      <c r="C48" s="82"/>
      <c r="D48" s="82"/>
      <c r="E48" s="82"/>
      <c r="F48" s="82"/>
      <c r="G48" s="78"/>
      <c r="H48" s="4"/>
      <c r="I48" s="51">
        <v>2020</v>
      </c>
      <c r="J48" s="42">
        <v>10</v>
      </c>
      <c r="K48" s="46"/>
      <c r="L48" s="46"/>
      <c r="M48" s="46"/>
      <c r="N48" s="46">
        <v>5</v>
      </c>
      <c r="O48" s="46">
        <v>5</v>
      </c>
      <c r="P48" s="46">
        <v>80</v>
      </c>
      <c r="Q48" s="46"/>
      <c r="R48" s="46">
        <v>4.5</v>
      </c>
      <c r="S48" s="47">
        <v>6</v>
      </c>
      <c r="T48" s="64">
        <v>15500</v>
      </c>
      <c r="U48" s="16"/>
      <c r="Y48" s="56"/>
      <c r="AB48" s="20"/>
    </row>
    <row r="49" spans="1:28" s="17" customFormat="1" ht="27" customHeight="1">
      <c r="A49" s="102" t="s">
        <v>74</v>
      </c>
      <c r="B49" s="97" t="s">
        <v>75</v>
      </c>
      <c r="C49" s="97" t="s">
        <v>35</v>
      </c>
      <c r="D49" s="82" t="s">
        <v>64</v>
      </c>
      <c r="E49" s="97" t="s">
        <v>76</v>
      </c>
      <c r="F49" s="97" t="s">
        <v>69</v>
      </c>
      <c r="G49" s="78" t="s">
        <v>60</v>
      </c>
      <c r="H49" s="4"/>
      <c r="I49" s="5" t="s">
        <v>2</v>
      </c>
      <c r="J49" s="27">
        <f>K49+L49+M49+N49+O49</f>
        <v>55.7</v>
      </c>
      <c r="K49" s="27">
        <f aca="true" t="shared" si="19" ref="K49:S49">K50+K51</f>
        <v>0</v>
      </c>
      <c r="L49" s="27">
        <f t="shared" si="19"/>
        <v>27.8</v>
      </c>
      <c r="M49" s="27">
        <f t="shared" si="19"/>
        <v>0</v>
      </c>
      <c r="N49" s="27">
        <f>N50+N51</f>
        <v>22.9</v>
      </c>
      <c r="O49" s="27">
        <f t="shared" si="19"/>
        <v>5</v>
      </c>
      <c r="P49" s="27">
        <f t="shared" si="19"/>
        <v>26.7</v>
      </c>
      <c r="Q49" s="27">
        <f t="shared" si="19"/>
        <v>0</v>
      </c>
      <c r="R49" s="27">
        <f t="shared" si="19"/>
        <v>2.25</v>
      </c>
      <c r="S49" s="37">
        <f t="shared" si="19"/>
        <v>5</v>
      </c>
      <c r="T49" s="37"/>
      <c r="U49" s="16"/>
      <c r="Y49" s="55">
        <f>J50+J51</f>
        <v>55.7</v>
      </c>
      <c r="AB49" s="20"/>
    </row>
    <row r="50" spans="1:28" s="17" customFormat="1" ht="27" customHeight="1">
      <c r="A50" s="103"/>
      <c r="B50" s="98"/>
      <c r="C50" s="98"/>
      <c r="D50" s="82"/>
      <c r="E50" s="98"/>
      <c r="F50" s="98"/>
      <c r="G50" s="78"/>
      <c r="H50" s="4"/>
      <c r="I50" s="4">
        <v>2019</v>
      </c>
      <c r="J50" s="28">
        <f>K50+L50+M50+N50+O50</f>
        <v>55.7</v>
      </c>
      <c r="K50" s="2"/>
      <c r="L50" s="2">
        <v>27.8</v>
      </c>
      <c r="M50" s="2"/>
      <c r="N50" s="2">
        <v>22.9</v>
      </c>
      <c r="O50" s="2">
        <v>5</v>
      </c>
      <c r="P50" s="2">
        <v>12.5</v>
      </c>
      <c r="Q50" s="2"/>
      <c r="R50" s="2">
        <v>2</v>
      </c>
      <c r="S50" s="35">
        <v>3</v>
      </c>
      <c r="T50" s="63">
        <v>16900</v>
      </c>
      <c r="U50" s="16"/>
      <c r="Y50" s="56"/>
      <c r="AB50" s="20"/>
    </row>
    <row r="51" spans="1:28" s="17" customFormat="1" ht="27" customHeight="1">
      <c r="A51" s="104"/>
      <c r="B51" s="99"/>
      <c r="C51" s="99"/>
      <c r="D51" s="82"/>
      <c r="E51" s="99"/>
      <c r="F51" s="99"/>
      <c r="G51" s="78"/>
      <c r="H51" s="4"/>
      <c r="I51" s="51">
        <v>2020</v>
      </c>
      <c r="J51" s="42"/>
      <c r="K51" s="46"/>
      <c r="L51" s="46"/>
      <c r="M51" s="46"/>
      <c r="N51" s="46"/>
      <c r="O51" s="46"/>
      <c r="P51" s="46">
        <v>14.2</v>
      </c>
      <c r="Q51" s="46"/>
      <c r="R51" s="46">
        <v>0.25</v>
      </c>
      <c r="S51" s="47">
        <v>2</v>
      </c>
      <c r="T51" s="64">
        <v>17500</v>
      </c>
      <c r="U51" s="16"/>
      <c r="Y51" s="56"/>
      <c r="AB51" s="20"/>
    </row>
    <row r="52" spans="1:25" s="17" customFormat="1" ht="22.5" customHeight="1">
      <c r="A52" s="79" t="s">
        <v>16</v>
      </c>
      <c r="B52" s="91"/>
      <c r="C52" s="91"/>
      <c r="D52" s="91"/>
      <c r="E52" s="91"/>
      <c r="F52" s="91"/>
      <c r="G52" s="91"/>
      <c r="H52" s="4"/>
      <c r="I52" s="5" t="s">
        <v>2</v>
      </c>
      <c r="J52" s="27">
        <f aca="true" t="shared" si="20" ref="J52:J57">K52+L52+M52+N52+O52</f>
        <v>98.7</v>
      </c>
      <c r="K52" s="27">
        <f aca="true" t="shared" si="21" ref="K52:S52">K53+K54</f>
        <v>0</v>
      </c>
      <c r="L52" s="27">
        <f t="shared" si="21"/>
        <v>29.900000000000002</v>
      </c>
      <c r="M52" s="27">
        <f t="shared" si="21"/>
        <v>0</v>
      </c>
      <c r="N52" s="27">
        <f>N53+N54</f>
        <v>47.8</v>
      </c>
      <c r="O52" s="27">
        <f t="shared" si="21"/>
        <v>21</v>
      </c>
      <c r="P52" s="27">
        <f t="shared" si="21"/>
        <v>180.7</v>
      </c>
      <c r="Q52" s="27">
        <f t="shared" si="21"/>
        <v>0</v>
      </c>
      <c r="R52" s="27">
        <f t="shared" si="21"/>
        <v>14.15</v>
      </c>
      <c r="S52" s="37">
        <f t="shared" si="21"/>
        <v>30</v>
      </c>
      <c r="T52" s="37"/>
      <c r="U52" s="16"/>
      <c r="Y52" s="55">
        <f>J53+J54</f>
        <v>98.7</v>
      </c>
    </row>
    <row r="53" spans="1:25" s="17" customFormat="1" ht="26.25">
      <c r="A53" s="92"/>
      <c r="B53" s="91"/>
      <c r="C53" s="91"/>
      <c r="D53" s="91"/>
      <c r="E53" s="91"/>
      <c r="F53" s="91"/>
      <c r="G53" s="91"/>
      <c r="H53" s="4"/>
      <c r="I53" s="4">
        <v>2019</v>
      </c>
      <c r="J53" s="28">
        <f>K53+L53+M53+N53+O53</f>
        <v>73.7</v>
      </c>
      <c r="K53" s="2">
        <f>K44+K47</f>
        <v>0</v>
      </c>
      <c r="L53" s="2">
        <f>L44+L47+L50</f>
        <v>29.400000000000002</v>
      </c>
      <c r="M53" s="2">
        <f aca="true" t="shared" si="22" ref="M53:S53">M44+M47+M50</f>
        <v>0</v>
      </c>
      <c r="N53" s="2">
        <f aca="true" t="shared" si="23" ref="N53:P54">N44+N47+N50</f>
        <v>34.3</v>
      </c>
      <c r="O53" s="2">
        <f t="shared" si="23"/>
        <v>10</v>
      </c>
      <c r="P53" s="2">
        <f t="shared" si="23"/>
        <v>55.5</v>
      </c>
      <c r="Q53" s="2">
        <f t="shared" si="22"/>
        <v>0</v>
      </c>
      <c r="R53" s="2">
        <f t="shared" si="22"/>
        <v>6.2</v>
      </c>
      <c r="S53" s="29">
        <f t="shared" si="22"/>
        <v>17</v>
      </c>
      <c r="T53" s="29"/>
      <c r="U53" s="16"/>
      <c r="Y53" s="56"/>
    </row>
    <row r="54" spans="1:25" s="17" customFormat="1" ht="26.25">
      <c r="A54" s="92"/>
      <c r="B54" s="91"/>
      <c r="C54" s="91"/>
      <c r="D54" s="91"/>
      <c r="E54" s="91"/>
      <c r="F54" s="91"/>
      <c r="G54" s="91"/>
      <c r="H54" s="4"/>
      <c r="I54" s="51">
        <v>2020</v>
      </c>
      <c r="J54" s="42">
        <f>K54+L54+M54+N54+O54</f>
        <v>25</v>
      </c>
      <c r="K54" s="46">
        <f>K45+K48</f>
        <v>0</v>
      </c>
      <c r="L54" s="46">
        <f>L45+L48+L51</f>
        <v>0.5</v>
      </c>
      <c r="M54" s="46">
        <f aca="true" t="shared" si="24" ref="M54:S54">M45+M48+M51</f>
        <v>0</v>
      </c>
      <c r="N54" s="46">
        <f t="shared" si="23"/>
        <v>13.5</v>
      </c>
      <c r="O54" s="46">
        <f t="shared" si="23"/>
        <v>11</v>
      </c>
      <c r="P54" s="46">
        <f t="shared" si="23"/>
        <v>125.2</v>
      </c>
      <c r="Q54" s="46">
        <f t="shared" si="24"/>
        <v>0</v>
      </c>
      <c r="R54" s="46">
        <f t="shared" si="24"/>
        <v>7.95</v>
      </c>
      <c r="S54" s="49">
        <f t="shared" si="24"/>
        <v>13</v>
      </c>
      <c r="T54" s="49"/>
      <c r="U54" s="16"/>
      <c r="Y54" s="56"/>
    </row>
    <row r="55" spans="1:25" s="17" customFormat="1" ht="22.5" customHeight="1">
      <c r="A55" s="93" t="s">
        <v>18</v>
      </c>
      <c r="B55" s="94"/>
      <c r="C55" s="94"/>
      <c r="D55" s="94"/>
      <c r="E55" s="94"/>
      <c r="F55" s="94"/>
      <c r="G55" s="94"/>
      <c r="H55" s="4"/>
      <c r="I55" s="5" t="s">
        <v>2</v>
      </c>
      <c r="J55" s="27">
        <f t="shared" si="20"/>
        <v>98.7</v>
      </c>
      <c r="K55" s="27">
        <f aca="true" t="shared" si="25" ref="K55:S55">K56+K57</f>
        <v>0</v>
      </c>
      <c r="L55" s="27">
        <f t="shared" si="25"/>
        <v>29.900000000000002</v>
      </c>
      <c r="M55" s="27">
        <f t="shared" si="25"/>
        <v>0</v>
      </c>
      <c r="N55" s="27">
        <f>N56+N57</f>
        <v>47.8</v>
      </c>
      <c r="O55" s="27">
        <f t="shared" si="25"/>
        <v>21</v>
      </c>
      <c r="P55" s="27">
        <f t="shared" si="25"/>
        <v>180.7</v>
      </c>
      <c r="Q55" s="27">
        <f t="shared" si="25"/>
        <v>0</v>
      </c>
      <c r="R55" s="27">
        <f t="shared" si="25"/>
        <v>14.15</v>
      </c>
      <c r="S55" s="37">
        <f t="shared" si="25"/>
        <v>30</v>
      </c>
      <c r="T55" s="37"/>
      <c r="U55" s="16"/>
      <c r="Y55" s="55">
        <f>J56+J57</f>
        <v>98.7</v>
      </c>
    </row>
    <row r="56" spans="1:25" s="17" customFormat="1" ht="26.25">
      <c r="A56" s="93"/>
      <c r="B56" s="94"/>
      <c r="C56" s="94"/>
      <c r="D56" s="94"/>
      <c r="E56" s="94"/>
      <c r="F56" s="94"/>
      <c r="G56" s="94"/>
      <c r="H56" s="4"/>
      <c r="I56" s="51">
        <v>2019</v>
      </c>
      <c r="J56" s="42">
        <f t="shared" si="20"/>
        <v>73.7</v>
      </c>
      <c r="K56" s="46"/>
      <c r="L56" s="2">
        <f>L47+L44+L50</f>
        <v>29.400000000000002</v>
      </c>
      <c r="M56" s="2">
        <f aca="true" t="shared" si="26" ref="M56:S56">M47+M44+M50</f>
        <v>0</v>
      </c>
      <c r="N56" s="2">
        <f t="shared" si="26"/>
        <v>34.3</v>
      </c>
      <c r="O56" s="2">
        <f t="shared" si="26"/>
        <v>10</v>
      </c>
      <c r="P56" s="2">
        <f t="shared" si="26"/>
        <v>55.5</v>
      </c>
      <c r="Q56" s="2">
        <f t="shared" si="26"/>
        <v>0</v>
      </c>
      <c r="R56" s="2">
        <f t="shared" si="26"/>
        <v>6.2</v>
      </c>
      <c r="S56" s="29">
        <f t="shared" si="26"/>
        <v>17</v>
      </c>
      <c r="T56" s="47"/>
      <c r="U56" s="16"/>
      <c r="Y56" s="56"/>
    </row>
    <row r="57" spans="1:25" s="17" customFormat="1" ht="44.25" customHeight="1">
      <c r="A57" s="93"/>
      <c r="B57" s="94"/>
      <c r="C57" s="94"/>
      <c r="D57" s="94"/>
      <c r="E57" s="94"/>
      <c r="F57" s="94"/>
      <c r="G57" s="94"/>
      <c r="H57" s="4"/>
      <c r="I57" s="51">
        <v>2020</v>
      </c>
      <c r="J57" s="42">
        <f t="shared" si="20"/>
        <v>25</v>
      </c>
      <c r="K57" s="46"/>
      <c r="L57" s="2">
        <f>L45+L48+L51</f>
        <v>0.5</v>
      </c>
      <c r="M57" s="2">
        <f aca="true" t="shared" si="27" ref="M57:S57">M45+M48+M51</f>
        <v>0</v>
      </c>
      <c r="N57" s="2">
        <f t="shared" si="27"/>
        <v>13.5</v>
      </c>
      <c r="O57" s="2">
        <f t="shared" si="27"/>
        <v>11</v>
      </c>
      <c r="P57" s="2">
        <f t="shared" si="27"/>
        <v>125.2</v>
      </c>
      <c r="Q57" s="2">
        <f t="shared" si="27"/>
        <v>0</v>
      </c>
      <c r="R57" s="2">
        <f t="shared" si="27"/>
        <v>7.95</v>
      </c>
      <c r="S57" s="29">
        <f t="shared" si="27"/>
        <v>13</v>
      </c>
      <c r="T57" s="47"/>
      <c r="U57" s="16"/>
      <c r="Y57" s="56"/>
    </row>
    <row r="58" spans="1:25" ht="26.25" customHeight="1">
      <c r="A58" s="118" t="s">
        <v>91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Y58" s="56"/>
    </row>
    <row r="59" spans="1:25" ht="26.25">
      <c r="A59" s="102" t="s">
        <v>92</v>
      </c>
      <c r="B59" s="88" t="s">
        <v>78</v>
      </c>
      <c r="C59" s="105" t="s">
        <v>79</v>
      </c>
      <c r="D59" s="88" t="s">
        <v>106</v>
      </c>
      <c r="E59" s="88" t="s">
        <v>80</v>
      </c>
      <c r="F59" s="88" t="s">
        <v>72</v>
      </c>
      <c r="G59" s="88" t="s">
        <v>81</v>
      </c>
      <c r="H59" s="4"/>
      <c r="I59" s="5" t="s">
        <v>2</v>
      </c>
      <c r="J59" s="27">
        <f>K59+L59+M59+N59+O59</f>
        <v>31</v>
      </c>
      <c r="K59" s="27">
        <f aca="true" t="shared" si="28" ref="K59:S59">K60+K61</f>
        <v>0</v>
      </c>
      <c r="L59" s="27">
        <f t="shared" si="28"/>
        <v>0</v>
      </c>
      <c r="M59" s="27">
        <f t="shared" si="28"/>
        <v>0</v>
      </c>
      <c r="N59" s="27">
        <f>N60+N61</f>
        <v>21</v>
      </c>
      <c r="O59" s="27">
        <f t="shared" si="28"/>
        <v>10</v>
      </c>
      <c r="P59" s="27">
        <f t="shared" si="28"/>
        <v>50</v>
      </c>
      <c r="Q59" s="27">
        <f t="shared" si="28"/>
        <v>0</v>
      </c>
      <c r="R59" s="27">
        <f t="shared" si="28"/>
        <v>2.4</v>
      </c>
      <c r="S59" s="37">
        <f t="shared" si="28"/>
        <v>3</v>
      </c>
      <c r="T59" s="37"/>
      <c r="Y59" s="56"/>
    </row>
    <row r="60" spans="1:25" ht="26.25">
      <c r="A60" s="103"/>
      <c r="B60" s="89"/>
      <c r="C60" s="106"/>
      <c r="D60" s="89"/>
      <c r="E60" s="89"/>
      <c r="F60" s="89"/>
      <c r="G60" s="89"/>
      <c r="H60" s="4"/>
      <c r="I60" s="4">
        <v>2019</v>
      </c>
      <c r="J60" s="28">
        <f>K60+L60+M60+N60+O60</f>
        <v>15</v>
      </c>
      <c r="K60" s="1"/>
      <c r="L60" s="1"/>
      <c r="M60" s="1"/>
      <c r="N60" s="1">
        <v>10</v>
      </c>
      <c r="O60" s="1">
        <v>5</v>
      </c>
      <c r="P60" s="2">
        <v>25</v>
      </c>
      <c r="Q60" s="2"/>
      <c r="R60" s="1">
        <v>1.2</v>
      </c>
      <c r="S60" s="29">
        <v>2</v>
      </c>
      <c r="T60" s="63">
        <v>13000</v>
      </c>
      <c r="Y60" s="56"/>
    </row>
    <row r="61" spans="1:25" ht="26.25">
      <c r="A61" s="104"/>
      <c r="B61" s="90"/>
      <c r="C61" s="107"/>
      <c r="D61" s="90"/>
      <c r="E61" s="90"/>
      <c r="F61" s="90"/>
      <c r="G61" s="90"/>
      <c r="H61" s="4"/>
      <c r="I61" s="51">
        <v>2020</v>
      </c>
      <c r="J61" s="28">
        <f>K61+L61+M61+N61+O61</f>
        <v>16</v>
      </c>
      <c r="K61" s="50"/>
      <c r="L61" s="50"/>
      <c r="M61" s="50"/>
      <c r="N61" s="50">
        <v>11</v>
      </c>
      <c r="O61" s="1">
        <v>5</v>
      </c>
      <c r="P61" s="2">
        <v>25</v>
      </c>
      <c r="Q61" s="46"/>
      <c r="R61" s="1">
        <v>1.2</v>
      </c>
      <c r="S61" s="49">
        <v>1</v>
      </c>
      <c r="T61" s="64">
        <v>14000</v>
      </c>
      <c r="Y61" s="56"/>
    </row>
    <row r="62" spans="1:25" ht="26.25" customHeight="1">
      <c r="A62" s="79" t="s">
        <v>77</v>
      </c>
      <c r="B62" s="91"/>
      <c r="C62" s="91"/>
      <c r="D62" s="91"/>
      <c r="E62" s="91"/>
      <c r="F62" s="91"/>
      <c r="G62" s="91"/>
      <c r="H62" s="4"/>
      <c r="I62" s="5" t="s">
        <v>2</v>
      </c>
      <c r="J62" s="27">
        <f aca="true" t="shared" si="29" ref="J62:J67">K62+L62+M62+N62+O62</f>
        <v>31</v>
      </c>
      <c r="K62" s="27">
        <f>K63+K64</f>
        <v>0</v>
      </c>
      <c r="L62" s="27">
        <f aca="true" t="shared" si="30" ref="L62:S62">L63+L64</f>
        <v>0</v>
      </c>
      <c r="M62" s="27">
        <f t="shared" si="30"/>
        <v>0</v>
      </c>
      <c r="N62" s="27">
        <f>N63+N64</f>
        <v>21</v>
      </c>
      <c r="O62" s="27">
        <f t="shared" si="30"/>
        <v>10</v>
      </c>
      <c r="P62" s="27">
        <f t="shared" si="30"/>
        <v>50</v>
      </c>
      <c r="Q62" s="27">
        <f t="shared" si="30"/>
        <v>0</v>
      </c>
      <c r="R62" s="27">
        <f t="shared" si="30"/>
        <v>2.4</v>
      </c>
      <c r="S62" s="37">
        <f t="shared" si="30"/>
        <v>3</v>
      </c>
      <c r="T62" s="37"/>
      <c r="Y62" s="55">
        <f>J63+J64</f>
        <v>31</v>
      </c>
    </row>
    <row r="63" spans="1:25" ht="26.25">
      <c r="A63" s="92"/>
      <c r="B63" s="91"/>
      <c r="C63" s="91"/>
      <c r="D63" s="91"/>
      <c r="E63" s="91"/>
      <c r="F63" s="91"/>
      <c r="G63" s="91"/>
      <c r="H63" s="4"/>
      <c r="I63" s="4">
        <v>2019</v>
      </c>
      <c r="J63" s="28">
        <f t="shared" si="29"/>
        <v>15</v>
      </c>
      <c r="K63" s="2">
        <f>K60</f>
        <v>0</v>
      </c>
      <c r="L63" s="2">
        <f aca="true" t="shared" si="31" ref="L63:S63">L60</f>
        <v>0</v>
      </c>
      <c r="M63" s="2">
        <f t="shared" si="31"/>
        <v>0</v>
      </c>
      <c r="N63" s="2">
        <f t="shared" si="31"/>
        <v>10</v>
      </c>
      <c r="O63" s="2">
        <f t="shared" si="31"/>
        <v>5</v>
      </c>
      <c r="P63" s="2">
        <f t="shared" si="31"/>
        <v>25</v>
      </c>
      <c r="Q63" s="2">
        <f t="shared" si="31"/>
        <v>0</v>
      </c>
      <c r="R63" s="2">
        <f t="shared" si="31"/>
        <v>1.2</v>
      </c>
      <c r="S63" s="29">
        <f t="shared" si="31"/>
        <v>2</v>
      </c>
      <c r="T63" s="29"/>
      <c r="Y63" s="56"/>
    </row>
    <row r="64" spans="1:25" ht="26.25">
      <c r="A64" s="92"/>
      <c r="B64" s="91"/>
      <c r="C64" s="91"/>
      <c r="D64" s="91"/>
      <c r="E64" s="91"/>
      <c r="F64" s="91"/>
      <c r="G64" s="91"/>
      <c r="H64" s="4"/>
      <c r="I64" s="51">
        <v>2020</v>
      </c>
      <c r="J64" s="42">
        <f t="shared" si="29"/>
        <v>16</v>
      </c>
      <c r="K64" s="46">
        <f>K61</f>
        <v>0</v>
      </c>
      <c r="L64" s="46">
        <f aca="true" t="shared" si="32" ref="L64:S64">L61</f>
        <v>0</v>
      </c>
      <c r="M64" s="46">
        <f t="shared" si="32"/>
        <v>0</v>
      </c>
      <c r="N64" s="46">
        <f t="shared" si="32"/>
        <v>11</v>
      </c>
      <c r="O64" s="46">
        <f t="shared" si="32"/>
        <v>5</v>
      </c>
      <c r="P64" s="46">
        <f t="shared" si="32"/>
        <v>25</v>
      </c>
      <c r="Q64" s="46">
        <f t="shared" si="32"/>
        <v>0</v>
      </c>
      <c r="R64" s="46">
        <f t="shared" si="32"/>
        <v>1.2</v>
      </c>
      <c r="S64" s="49">
        <f t="shared" si="32"/>
        <v>1</v>
      </c>
      <c r="T64" s="49"/>
      <c r="Y64" s="56"/>
    </row>
    <row r="65" spans="1:25" ht="26.25" customHeight="1">
      <c r="A65" s="93" t="s">
        <v>18</v>
      </c>
      <c r="B65" s="94"/>
      <c r="C65" s="94"/>
      <c r="D65" s="94"/>
      <c r="E65" s="94"/>
      <c r="F65" s="94"/>
      <c r="G65" s="94"/>
      <c r="H65" s="4"/>
      <c r="I65" s="5" t="s">
        <v>2</v>
      </c>
      <c r="J65" s="27">
        <f t="shared" si="29"/>
        <v>31</v>
      </c>
      <c r="K65" s="27">
        <f aca="true" t="shared" si="33" ref="K65:S65">K66+K67</f>
        <v>0</v>
      </c>
      <c r="L65" s="27">
        <f t="shared" si="33"/>
        <v>0</v>
      </c>
      <c r="M65" s="27">
        <f t="shared" si="33"/>
        <v>0</v>
      </c>
      <c r="N65" s="27">
        <f>N66+N67</f>
        <v>21</v>
      </c>
      <c r="O65" s="27">
        <f t="shared" si="33"/>
        <v>10</v>
      </c>
      <c r="P65" s="27">
        <f t="shared" si="33"/>
        <v>50</v>
      </c>
      <c r="Q65" s="27">
        <f t="shared" si="33"/>
        <v>0</v>
      </c>
      <c r="R65" s="27">
        <f t="shared" si="33"/>
        <v>2.4</v>
      </c>
      <c r="S65" s="37">
        <f t="shared" si="33"/>
        <v>3</v>
      </c>
      <c r="T65" s="37"/>
      <c r="Y65" s="56"/>
    </row>
    <row r="66" spans="1:25" ht="26.25">
      <c r="A66" s="93"/>
      <c r="B66" s="94"/>
      <c r="C66" s="94"/>
      <c r="D66" s="94"/>
      <c r="E66" s="94"/>
      <c r="F66" s="94"/>
      <c r="G66" s="94"/>
      <c r="H66" s="4"/>
      <c r="I66" s="4">
        <v>2019</v>
      </c>
      <c r="J66" s="28">
        <f>K66+L66+M66+N66+O66</f>
        <v>15</v>
      </c>
      <c r="K66" s="2">
        <f>K63</f>
        <v>0</v>
      </c>
      <c r="L66" s="2">
        <f aca="true" t="shared" si="34" ref="L66:S67">L63</f>
        <v>0</v>
      </c>
      <c r="M66" s="2">
        <f t="shared" si="34"/>
        <v>0</v>
      </c>
      <c r="N66" s="2">
        <f t="shared" si="34"/>
        <v>10</v>
      </c>
      <c r="O66" s="2">
        <f t="shared" si="34"/>
        <v>5</v>
      </c>
      <c r="P66" s="2">
        <f t="shared" si="34"/>
        <v>25</v>
      </c>
      <c r="Q66" s="2">
        <f t="shared" si="34"/>
        <v>0</v>
      </c>
      <c r="R66" s="2">
        <f t="shared" si="34"/>
        <v>1.2</v>
      </c>
      <c r="S66" s="29">
        <f t="shared" si="34"/>
        <v>2</v>
      </c>
      <c r="T66" s="29"/>
      <c r="Y66" s="56"/>
    </row>
    <row r="67" spans="1:25" ht="26.25">
      <c r="A67" s="93"/>
      <c r="B67" s="94"/>
      <c r="C67" s="94"/>
      <c r="D67" s="94"/>
      <c r="E67" s="94"/>
      <c r="F67" s="94"/>
      <c r="G67" s="94"/>
      <c r="H67" s="4"/>
      <c r="I67" s="51">
        <v>2020</v>
      </c>
      <c r="J67" s="42">
        <f t="shared" si="29"/>
        <v>16</v>
      </c>
      <c r="K67" s="2">
        <f>K64</f>
        <v>0</v>
      </c>
      <c r="L67" s="2">
        <f t="shared" si="34"/>
        <v>0</v>
      </c>
      <c r="M67" s="2">
        <f t="shared" si="34"/>
        <v>0</v>
      </c>
      <c r="N67" s="2">
        <f t="shared" si="34"/>
        <v>11</v>
      </c>
      <c r="O67" s="2">
        <f t="shared" si="34"/>
        <v>5</v>
      </c>
      <c r="P67" s="2">
        <f t="shared" si="34"/>
        <v>25</v>
      </c>
      <c r="Q67" s="2">
        <f t="shared" si="34"/>
        <v>0</v>
      </c>
      <c r="R67" s="2">
        <f t="shared" si="34"/>
        <v>1.2</v>
      </c>
      <c r="S67" s="29">
        <f t="shared" si="34"/>
        <v>1</v>
      </c>
      <c r="T67" s="49"/>
      <c r="Y67" s="56"/>
    </row>
    <row r="68" spans="1:25" s="17" customFormat="1" ht="22.5" customHeight="1">
      <c r="A68" s="79" t="s">
        <v>93</v>
      </c>
      <c r="B68" s="126"/>
      <c r="C68" s="126"/>
      <c r="D68" s="126"/>
      <c r="E68" s="126"/>
      <c r="F68" s="126"/>
      <c r="G68" s="126"/>
      <c r="H68" s="30"/>
      <c r="I68" s="5" t="s">
        <v>2</v>
      </c>
      <c r="J68" s="41">
        <f>J69+J70</f>
        <v>151.93</v>
      </c>
      <c r="K68" s="12">
        <f>K69+K70</f>
        <v>0</v>
      </c>
      <c r="L68" s="12">
        <f aca="true" t="shared" si="35" ref="L68:S68">L69+L70</f>
        <v>29.900000000000002</v>
      </c>
      <c r="M68" s="12">
        <f t="shared" si="35"/>
        <v>0</v>
      </c>
      <c r="N68" s="12">
        <f>N69+N70</f>
        <v>91.03</v>
      </c>
      <c r="O68" s="12">
        <f>O69+O70</f>
        <v>31</v>
      </c>
      <c r="P68" s="12">
        <f t="shared" si="35"/>
        <v>3671.6</v>
      </c>
      <c r="Q68" s="12">
        <f t="shared" si="35"/>
        <v>0</v>
      </c>
      <c r="R68" s="12">
        <f t="shared" si="35"/>
        <v>163.06</v>
      </c>
      <c r="S68" s="77">
        <f t="shared" si="35"/>
        <v>45</v>
      </c>
      <c r="T68" s="37"/>
      <c r="U68" s="16"/>
      <c r="Y68" s="55">
        <f>J6+J9+J12+J15+J18+J21+J24+J30+J33+J43+J46+J49+J59</f>
        <v>151.93</v>
      </c>
    </row>
    <row r="69" spans="1:25" s="17" customFormat="1" ht="23.25" customHeight="1">
      <c r="A69" s="126"/>
      <c r="B69" s="126"/>
      <c r="C69" s="126"/>
      <c r="D69" s="126"/>
      <c r="E69" s="126"/>
      <c r="F69" s="126"/>
      <c r="G69" s="126"/>
      <c r="H69" s="30"/>
      <c r="I69" s="30">
        <v>2019</v>
      </c>
      <c r="J69" s="62">
        <f>SUM(K69:O69)</f>
        <v>99.5</v>
      </c>
      <c r="K69" s="1">
        <f>K37+K53+K63</f>
        <v>0</v>
      </c>
      <c r="L69" s="1">
        <f>L37+L53+L63</f>
        <v>29.400000000000002</v>
      </c>
      <c r="M69" s="1">
        <f aca="true" t="shared" si="36" ref="M69:S69">M37+M53+M63</f>
        <v>0</v>
      </c>
      <c r="N69" s="1">
        <f>N37+N53+N63</f>
        <v>55.099999999999994</v>
      </c>
      <c r="O69" s="1">
        <f>O37+O53+O63</f>
        <v>15</v>
      </c>
      <c r="P69" s="1">
        <f>P37+P53+P63</f>
        <v>1759.8</v>
      </c>
      <c r="Q69" s="1">
        <f t="shared" si="36"/>
        <v>0</v>
      </c>
      <c r="R69" s="1">
        <f t="shared" si="36"/>
        <v>79.39000000000001</v>
      </c>
      <c r="S69" s="29">
        <f t="shared" si="36"/>
        <v>28</v>
      </c>
      <c r="T69" s="29"/>
      <c r="U69" s="16"/>
      <c r="Y69" s="56"/>
    </row>
    <row r="70" spans="1:25" s="17" customFormat="1" ht="21.75" customHeight="1">
      <c r="A70" s="126"/>
      <c r="B70" s="126"/>
      <c r="C70" s="126"/>
      <c r="D70" s="126"/>
      <c r="E70" s="126"/>
      <c r="F70" s="126"/>
      <c r="G70" s="126"/>
      <c r="H70" s="30"/>
      <c r="I70" s="51">
        <v>2020</v>
      </c>
      <c r="J70" s="62">
        <f>SUM(K70:O70)</f>
        <v>52.43</v>
      </c>
      <c r="K70" s="1">
        <f>K38+K54+K64</f>
        <v>0</v>
      </c>
      <c r="L70" s="1">
        <f>L38+L54+L64</f>
        <v>0.5</v>
      </c>
      <c r="M70" s="1">
        <f aca="true" t="shared" si="37" ref="M70:R70">M38+M54+M64</f>
        <v>0</v>
      </c>
      <c r="N70" s="1">
        <f t="shared" si="37"/>
        <v>35.93</v>
      </c>
      <c r="O70" s="1">
        <f t="shared" si="37"/>
        <v>16</v>
      </c>
      <c r="P70" s="1">
        <f t="shared" si="37"/>
        <v>1911.8</v>
      </c>
      <c r="Q70" s="1">
        <f t="shared" si="37"/>
        <v>0</v>
      </c>
      <c r="R70" s="1">
        <f t="shared" si="37"/>
        <v>83.67</v>
      </c>
      <c r="S70" s="29">
        <f>S38+S54+S64</f>
        <v>17</v>
      </c>
      <c r="T70" s="49"/>
      <c r="U70" s="16"/>
      <c r="Y70" s="56"/>
    </row>
    <row r="71" spans="1:25" s="17" customFormat="1" ht="21.75" customHeight="1">
      <c r="A71" s="93" t="s">
        <v>18</v>
      </c>
      <c r="B71" s="94"/>
      <c r="C71" s="94"/>
      <c r="D71" s="94"/>
      <c r="E71" s="94"/>
      <c r="F71" s="94"/>
      <c r="G71" s="94"/>
      <c r="H71" s="30"/>
      <c r="I71" s="5" t="s">
        <v>2</v>
      </c>
      <c r="J71" s="27">
        <f>K71+L71+M71+N71+O71</f>
        <v>140.43</v>
      </c>
      <c r="K71" s="27">
        <f aca="true" t="shared" si="38" ref="K71:S71">K72+K73</f>
        <v>0</v>
      </c>
      <c r="L71" s="27">
        <f t="shared" si="38"/>
        <v>29.900000000000002</v>
      </c>
      <c r="M71" s="27">
        <f t="shared" si="38"/>
        <v>0</v>
      </c>
      <c r="N71" s="27">
        <f t="shared" si="38"/>
        <v>79.53</v>
      </c>
      <c r="O71" s="27">
        <f t="shared" si="38"/>
        <v>31</v>
      </c>
      <c r="P71" s="27">
        <f t="shared" si="38"/>
        <v>891.6</v>
      </c>
      <c r="Q71" s="27">
        <f t="shared" si="38"/>
        <v>0</v>
      </c>
      <c r="R71" s="27">
        <f t="shared" si="38"/>
        <v>35.56</v>
      </c>
      <c r="S71" s="37">
        <f t="shared" si="38"/>
        <v>43</v>
      </c>
      <c r="T71" s="37"/>
      <c r="U71" s="16"/>
      <c r="Y71" s="55">
        <f>J12+J15+J18+J24+J30+J33+J43+J46+J49+J59+J21</f>
        <v>140.43</v>
      </c>
    </row>
    <row r="72" spans="1:25" s="17" customFormat="1" ht="26.25">
      <c r="A72" s="93"/>
      <c r="B72" s="94"/>
      <c r="C72" s="94"/>
      <c r="D72" s="94"/>
      <c r="E72" s="94"/>
      <c r="F72" s="94"/>
      <c r="G72" s="94"/>
      <c r="H72" s="31"/>
      <c r="I72" s="30">
        <v>2019</v>
      </c>
      <c r="J72" s="28">
        <f>K72+L72+M72+N72+O72</f>
        <v>94</v>
      </c>
      <c r="K72" s="32">
        <f>K40+K56</f>
        <v>0</v>
      </c>
      <c r="L72" s="32">
        <f>L40+L56+L66</f>
        <v>29.400000000000002</v>
      </c>
      <c r="M72" s="32">
        <f aca="true" t="shared" si="39" ref="M72:O73">M40+M56+M66</f>
        <v>0</v>
      </c>
      <c r="N72" s="32">
        <f t="shared" si="39"/>
        <v>49.599999999999994</v>
      </c>
      <c r="O72" s="32">
        <f t="shared" si="39"/>
        <v>15</v>
      </c>
      <c r="P72" s="32">
        <f aca="true" t="shared" si="40" ref="P72:S73">P40+P56+P66</f>
        <v>389.8</v>
      </c>
      <c r="Q72" s="32">
        <f t="shared" si="40"/>
        <v>0</v>
      </c>
      <c r="R72" s="32">
        <f t="shared" si="40"/>
        <v>16.39</v>
      </c>
      <c r="S72" s="49">
        <f t="shared" si="40"/>
        <v>27</v>
      </c>
      <c r="T72" s="29"/>
      <c r="U72" s="16"/>
      <c r="Y72" s="56"/>
    </row>
    <row r="73" spans="1:25" s="17" customFormat="1" ht="26.25">
      <c r="A73" s="93"/>
      <c r="B73" s="94"/>
      <c r="C73" s="94"/>
      <c r="D73" s="94"/>
      <c r="E73" s="94"/>
      <c r="F73" s="94"/>
      <c r="G73" s="94"/>
      <c r="H73" s="31"/>
      <c r="I73" s="51">
        <v>2020</v>
      </c>
      <c r="J73" s="42">
        <f>K73+L73+M73+N73+O73</f>
        <v>46.43</v>
      </c>
      <c r="K73" s="32">
        <f>K41+K57</f>
        <v>0</v>
      </c>
      <c r="L73" s="32">
        <f>L41+L57+L67</f>
        <v>0.5</v>
      </c>
      <c r="M73" s="32">
        <f t="shared" si="39"/>
        <v>0</v>
      </c>
      <c r="N73" s="32">
        <f t="shared" si="39"/>
        <v>29.93</v>
      </c>
      <c r="O73" s="32">
        <f t="shared" si="39"/>
        <v>16</v>
      </c>
      <c r="P73" s="32">
        <f t="shared" si="40"/>
        <v>501.8</v>
      </c>
      <c r="Q73" s="32">
        <f t="shared" si="40"/>
        <v>0</v>
      </c>
      <c r="R73" s="32">
        <f t="shared" si="40"/>
        <v>19.169999999999998</v>
      </c>
      <c r="S73" s="49">
        <f t="shared" si="40"/>
        <v>16</v>
      </c>
      <c r="T73" s="49"/>
      <c r="U73" s="16"/>
      <c r="Y73" s="56"/>
    </row>
    <row r="74" spans="1:25" s="17" customFormat="1" ht="27.75" customHeight="1">
      <c r="A74" s="84" t="s">
        <v>96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16"/>
      <c r="Y74" s="56"/>
    </row>
    <row r="75" spans="1:25" s="17" customFormat="1" ht="63.75" customHeight="1">
      <c r="A75" s="81" t="s">
        <v>97</v>
      </c>
      <c r="B75" s="82" t="s">
        <v>98</v>
      </c>
      <c r="C75" s="82"/>
      <c r="D75" s="82" t="s">
        <v>107</v>
      </c>
      <c r="E75" s="78" t="s">
        <v>105</v>
      </c>
      <c r="F75" s="83" t="s">
        <v>108</v>
      </c>
      <c r="G75" s="85" t="s">
        <v>109</v>
      </c>
      <c r="H75" s="4"/>
      <c r="I75" s="5" t="s">
        <v>2</v>
      </c>
      <c r="J75" s="27">
        <f aca="true" t="shared" si="41" ref="J75:J81">K75+L75+M75+N75+O75</f>
        <v>36.85401232</v>
      </c>
      <c r="K75" s="27">
        <f>K76+K77</f>
        <v>35.3863</v>
      </c>
      <c r="L75" s="27">
        <f aca="true" t="shared" si="42" ref="L75:S75">L76+L77</f>
        <v>1.1796</v>
      </c>
      <c r="M75" s="27">
        <f t="shared" si="42"/>
        <v>0.28811232</v>
      </c>
      <c r="N75" s="27">
        <f t="shared" si="42"/>
        <v>0</v>
      </c>
      <c r="O75" s="27">
        <f t="shared" si="42"/>
        <v>0</v>
      </c>
      <c r="P75" s="27">
        <f t="shared" si="42"/>
        <v>0</v>
      </c>
      <c r="Q75" s="27">
        <f t="shared" si="42"/>
        <v>0</v>
      </c>
      <c r="R75" s="27">
        <f t="shared" si="42"/>
        <v>0</v>
      </c>
      <c r="S75" s="37">
        <f t="shared" si="42"/>
        <v>0</v>
      </c>
      <c r="T75" s="37"/>
      <c r="U75" s="16"/>
      <c r="Y75" s="55">
        <f>J77+J76</f>
        <v>36.854012319999995</v>
      </c>
    </row>
    <row r="76" spans="1:25" s="17" customFormat="1" ht="39.75" customHeight="1">
      <c r="A76" s="81"/>
      <c r="B76" s="82"/>
      <c r="C76" s="82"/>
      <c r="D76" s="82"/>
      <c r="E76" s="78"/>
      <c r="F76" s="83"/>
      <c r="G76" s="86"/>
      <c r="H76" s="4"/>
      <c r="I76" s="4">
        <v>2019</v>
      </c>
      <c r="J76" s="28">
        <f t="shared" si="41"/>
        <v>22.919432</v>
      </c>
      <c r="K76" s="2">
        <v>22.0027</v>
      </c>
      <c r="L76" s="2">
        <v>0.7334</v>
      </c>
      <c r="M76" s="2">
        <v>0.183332</v>
      </c>
      <c r="N76" s="2"/>
      <c r="O76" s="2"/>
      <c r="P76" s="73"/>
      <c r="Q76" s="73"/>
      <c r="R76" s="74"/>
      <c r="S76" s="35"/>
      <c r="T76" s="35"/>
      <c r="U76" s="16"/>
      <c r="Y76" s="56"/>
    </row>
    <row r="77" spans="1:25" s="17" customFormat="1" ht="37.5" customHeight="1">
      <c r="A77" s="81"/>
      <c r="B77" s="82"/>
      <c r="C77" s="82"/>
      <c r="D77" s="82"/>
      <c r="E77" s="78"/>
      <c r="F77" s="83"/>
      <c r="G77" s="87"/>
      <c r="H77" s="4"/>
      <c r="I77" s="71">
        <v>2020</v>
      </c>
      <c r="J77" s="28">
        <f t="shared" si="41"/>
        <v>13.934580319999998</v>
      </c>
      <c r="K77" s="2">
        <v>13.3836</v>
      </c>
      <c r="L77" s="2">
        <v>0.4462</v>
      </c>
      <c r="M77" s="2">
        <v>0.10478032</v>
      </c>
      <c r="N77" s="2"/>
      <c r="O77" s="2"/>
      <c r="P77" s="75"/>
      <c r="Q77" s="75"/>
      <c r="R77" s="76"/>
      <c r="S77" s="47"/>
      <c r="T77" s="47"/>
      <c r="U77" s="16"/>
      <c r="Y77" s="56"/>
    </row>
    <row r="78" spans="1:25" s="17" customFormat="1" ht="2.25" customHeight="1" hidden="1">
      <c r="A78" s="81" t="s">
        <v>99</v>
      </c>
      <c r="B78" s="82" t="s">
        <v>98</v>
      </c>
      <c r="C78" s="82"/>
      <c r="D78" s="82" t="s">
        <v>100</v>
      </c>
      <c r="E78" s="83" t="s">
        <v>101</v>
      </c>
      <c r="F78" s="83" t="s">
        <v>102</v>
      </c>
      <c r="G78" s="78" t="s">
        <v>103</v>
      </c>
      <c r="H78" s="4"/>
      <c r="I78" s="5" t="s">
        <v>2</v>
      </c>
      <c r="J78" s="27">
        <f t="shared" si="41"/>
        <v>0</v>
      </c>
      <c r="K78" s="27">
        <f aca="true" t="shared" si="43" ref="K78:S78">K79+K80+K81</f>
        <v>0</v>
      </c>
      <c r="L78" s="27">
        <f t="shared" si="43"/>
        <v>0</v>
      </c>
      <c r="M78" s="27">
        <f t="shared" si="43"/>
        <v>0</v>
      </c>
      <c r="N78" s="27">
        <f t="shared" si="43"/>
        <v>0</v>
      </c>
      <c r="O78" s="27">
        <f t="shared" si="43"/>
        <v>0</v>
      </c>
      <c r="P78" s="27">
        <f t="shared" si="43"/>
        <v>0</v>
      </c>
      <c r="Q78" s="27">
        <f t="shared" si="43"/>
        <v>0</v>
      </c>
      <c r="R78" s="27">
        <f t="shared" si="43"/>
        <v>0</v>
      </c>
      <c r="S78" s="37">
        <f t="shared" si="43"/>
        <v>0</v>
      </c>
      <c r="T78" s="37"/>
      <c r="U78" s="16"/>
      <c r="Y78" s="56"/>
    </row>
    <row r="79" spans="1:25" s="17" customFormat="1" ht="31.5" customHeight="1" hidden="1">
      <c r="A79" s="81"/>
      <c r="B79" s="82"/>
      <c r="C79" s="82"/>
      <c r="D79" s="82"/>
      <c r="E79" s="83"/>
      <c r="F79" s="83"/>
      <c r="G79" s="78"/>
      <c r="H79" s="4"/>
      <c r="I79" s="4">
        <v>2016</v>
      </c>
      <c r="J79" s="28">
        <f t="shared" si="41"/>
        <v>0</v>
      </c>
      <c r="K79" s="2"/>
      <c r="L79" s="2"/>
      <c r="M79" s="2"/>
      <c r="N79" s="2"/>
      <c r="O79" s="2"/>
      <c r="P79" s="73"/>
      <c r="Q79" s="73"/>
      <c r="R79" s="74"/>
      <c r="S79" s="35"/>
      <c r="T79" s="35"/>
      <c r="U79" s="16"/>
      <c r="Y79" s="56"/>
    </row>
    <row r="80" spans="1:25" s="17" customFormat="1" ht="31.5" customHeight="1" hidden="1">
      <c r="A80" s="81"/>
      <c r="B80" s="82"/>
      <c r="C80" s="82"/>
      <c r="D80" s="82"/>
      <c r="E80" s="83"/>
      <c r="F80" s="83"/>
      <c r="G80" s="78"/>
      <c r="H80" s="4"/>
      <c r="I80" s="4">
        <v>2017</v>
      </c>
      <c r="J80" s="28">
        <f t="shared" si="41"/>
        <v>0</v>
      </c>
      <c r="K80" s="2"/>
      <c r="L80" s="2"/>
      <c r="M80" s="2"/>
      <c r="N80" s="2"/>
      <c r="O80" s="2"/>
      <c r="P80" s="73"/>
      <c r="Q80" s="73"/>
      <c r="R80" s="74"/>
      <c r="S80" s="35"/>
      <c r="T80" s="35"/>
      <c r="U80" s="16"/>
      <c r="Y80" s="56"/>
    </row>
    <row r="81" spans="1:25" s="17" customFormat="1" ht="31.5" customHeight="1" hidden="1">
      <c r="A81" s="81"/>
      <c r="B81" s="82"/>
      <c r="C81" s="82"/>
      <c r="D81" s="82"/>
      <c r="E81" s="83"/>
      <c r="F81" s="83"/>
      <c r="G81" s="78"/>
      <c r="H81" s="4"/>
      <c r="I81" s="4">
        <v>2018</v>
      </c>
      <c r="J81" s="28">
        <f t="shared" si="41"/>
        <v>0</v>
      </c>
      <c r="K81" s="2"/>
      <c r="L81" s="2"/>
      <c r="M81" s="2"/>
      <c r="N81" s="2"/>
      <c r="O81" s="2"/>
      <c r="P81" s="73"/>
      <c r="Q81" s="73"/>
      <c r="R81" s="74"/>
      <c r="S81" s="35"/>
      <c r="T81" s="35"/>
      <c r="U81" s="16"/>
      <c r="Y81" s="56"/>
    </row>
    <row r="82" spans="1:25" ht="30" customHeight="1">
      <c r="A82" s="79" t="s">
        <v>104</v>
      </c>
      <c r="B82" s="80"/>
      <c r="C82" s="80"/>
      <c r="D82" s="80"/>
      <c r="E82" s="80"/>
      <c r="F82" s="80"/>
      <c r="G82" s="80"/>
      <c r="H82" s="72"/>
      <c r="I82" s="5" t="s">
        <v>2</v>
      </c>
      <c r="J82" s="34">
        <f aca="true" t="shared" si="44" ref="J82:O82">J75+J78</f>
        <v>36.85401232</v>
      </c>
      <c r="K82" s="34">
        <f t="shared" si="44"/>
        <v>35.3863</v>
      </c>
      <c r="L82" s="34">
        <f t="shared" si="44"/>
        <v>1.1796</v>
      </c>
      <c r="M82" s="34">
        <f t="shared" si="44"/>
        <v>0.28811232</v>
      </c>
      <c r="N82" s="34">
        <f t="shared" si="44"/>
        <v>0</v>
      </c>
      <c r="O82" s="34">
        <f t="shared" si="44"/>
        <v>0</v>
      </c>
      <c r="P82" s="27">
        <f>P83+P84</f>
        <v>0</v>
      </c>
      <c r="Q82" s="27">
        <f>Q83+Q84</f>
        <v>0</v>
      </c>
      <c r="R82" s="27">
        <f>R83+R84</f>
        <v>0</v>
      </c>
      <c r="S82" s="37">
        <f>S83+S84</f>
        <v>0</v>
      </c>
      <c r="T82" s="37"/>
      <c r="Y82" s="55">
        <f>J83+J84</f>
        <v>36.854012319999995</v>
      </c>
    </row>
    <row r="83" spans="1:25" s="17" customFormat="1" ht="26.25">
      <c r="A83" s="81"/>
      <c r="B83" s="80"/>
      <c r="C83" s="80"/>
      <c r="D83" s="80"/>
      <c r="E83" s="80"/>
      <c r="F83" s="80"/>
      <c r="G83" s="80"/>
      <c r="H83" s="72"/>
      <c r="I83" s="4">
        <v>2019</v>
      </c>
      <c r="J83" s="2">
        <f aca="true" t="shared" si="45" ref="J83:O84">J76+J80</f>
        <v>22.919432</v>
      </c>
      <c r="K83" s="2">
        <f t="shared" si="45"/>
        <v>22.0027</v>
      </c>
      <c r="L83" s="2">
        <f t="shared" si="45"/>
        <v>0.7334</v>
      </c>
      <c r="M83" s="2">
        <f t="shared" si="45"/>
        <v>0.183332</v>
      </c>
      <c r="N83" s="2">
        <f t="shared" si="45"/>
        <v>0</v>
      </c>
      <c r="O83" s="2">
        <f t="shared" si="45"/>
        <v>0</v>
      </c>
      <c r="P83" s="73"/>
      <c r="Q83" s="73"/>
      <c r="R83" s="74"/>
      <c r="S83" s="29"/>
      <c r="T83" s="35"/>
      <c r="U83" s="16"/>
      <c r="Y83" s="56"/>
    </row>
    <row r="84" spans="1:25" s="17" customFormat="1" ht="26.25">
      <c r="A84" s="81"/>
      <c r="B84" s="80"/>
      <c r="C84" s="80"/>
      <c r="D84" s="80"/>
      <c r="E84" s="80"/>
      <c r="F84" s="80"/>
      <c r="G84" s="80"/>
      <c r="H84" s="72"/>
      <c r="I84" s="71">
        <v>2020</v>
      </c>
      <c r="J84" s="2">
        <f t="shared" si="45"/>
        <v>13.934580319999998</v>
      </c>
      <c r="K84" s="2">
        <f t="shared" si="45"/>
        <v>13.3836</v>
      </c>
      <c r="L84" s="2">
        <f t="shared" si="45"/>
        <v>0.4462</v>
      </c>
      <c r="M84" s="2">
        <f t="shared" si="45"/>
        <v>0.10478032</v>
      </c>
      <c r="N84" s="2">
        <f t="shared" si="45"/>
        <v>0</v>
      </c>
      <c r="O84" s="2">
        <f t="shared" si="45"/>
        <v>0</v>
      </c>
      <c r="P84" s="75"/>
      <c r="Q84" s="75"/>
      <c r="R84" s="76"/>
      <c r="S84" s="49"/>
      <c r="T84" s="47"/>
      <c r="U84" s="16"/>
      <c r="Y84" s="56"/>
    </row>
    <row r="85" spans="1:25" s="17" customFormat="1" ht="23.25" customHeight="1">
      <c r="A85" s="124" t="s">
        <v>19</v>
      </c>
      <c r="B85" s="125"/>
      <c r="C85" s="125"/>
      <c r="D85" s="125"/>
      <c r="E85" s="125"/>
      <c r="F85" s="125"/>
      <c r="G85" s="125"/>
      <c r="H85" s="4"/>
      <c r="I85" s="5" t="s">
        <v>2</v>
      </c>
      <c r="J85" s="27">
        <f aca="true" t="shared" si="46" ref="J85:J90">K85+L85+M85+N85+O85</f>
        <v>188.78401232</v>
      </c>
      <c r="K85" s="27">
        <f aca="true" t="shared" si="47" ref="K85:S85">K86+K87</f>
        <v>35.3863</v>
      </c>
      <c r="L85" s="27">
        <f t="shared" si="47"/>
        <v>31.079600000000003</v>
      </c>
      <c r="M85" s="27">
        <f t="shared" si="47"/>
        <v>0.28811232</v>
      </c>
      <c r="N85" s="27">
        <f t="shared" si="47"/>
        <v>91.03</v>
      </c>
      <c r="O85" s="27">
        <f t="shared" si="47"/>
        <v>31</v>
      </c>
      <c r="P85" s="27">
        <f t="shared" si="47"/>
        <v>3671.6</v>
      </c>
      <c r="Q85" s="27">
        <f t="shared" si="47"/>
        <v>0</v>
      </c>
      <c r="R85" s="27">
        <f t="shared" si="47"/>
        <v>163.06</v>
      </c>
      <c r="S85" s="37">
        <f t="shared" si="47"/>
        <v>45</v>
      </c>
      <c r="T85" s="37"/>
      <c r="U85" s="16"/>
      <c r="Y85" s="55">
        <f>J6+J9+J12+J15+J18+J21+J24+J30+J33+J43+J46+J49+J59+J75</f>
        <v>188.78401232000002</v>
      </c>
    </row>
    <row r="86" spans="1:25" ht="26.25">
      <c r="A86" s="124"/>
      <c r="B86" s="125"/>
      <c r="C86" s="125"/>
      <c r="D86" s="125"/>
      <c r="E86" s="125"/>
      <c r="F86" s="125"/>
      <c r="G86" s="125"/>
      <c r="H86" s="4"/>
      <c r="I86" s="4">
        <v>2019</v>
      </c>
      <c r="J86" s="28">
        <f t="shared" si="46"/>
        <v>122.419432</v>
      </c>
      <c r="K86" s="2">
        <f aca="true" t="shared" si="48" ref="K86:O87">K69+K83</f>
        <v>22.0027</v>
      </c>
      <c r="L86" s="2">
        <f t="shared" si="48"/>
        <v>30.1334</v>
      </c>
      <c r="M86" s="2">
        <f t="shared" si="48"/>
        <v>0.183332</v>
      </c>
      <c r="N86" s="2">
        <f t="shared" si="48"/>
        <v>55.099999999999994</v>
      </c>
      <c r="O86" s="2">
        <f t="shared" si="48"/>
        <v>15</v>
      </c>
      <c r="P86" s="2">
        <f aca="true" t="shared" si="49" ref="P86:T87">P69</f>
        <v>1759.8</v>
      </c>
      <c r="Q86" s="2">
        <f t="shared" si="49"/>
        <v>0</v>
      </c>
      <c r="R86" s="2">
        <f t="shared" si="49"/>
        <v>79.39000000000001</v>
      </c>
      <c r="S86" s="29">
        <f t="shared" si="49"/>
        <v>28</v>
      </c>
      <c r="T86" s="29">
        <f t="shared" si="49"/>
        <v>0</v>
      </c>
      <c r="Y86" s="56"/>
    </row>
    <row r="87" spans="1:25" ht="26.25">
      <c r="A87" s="124"/>
      <c r="B87" s="125"/>
      <c r="C87" s="125"/>
      <c r="D87" s="125"/>
      <c r="E87" s="125"/>
      <c r="F87" s="125"/>
      <c r="G87" s="125"/>
      <c r="H87" s="4"/>
      <c r="I87" s="51">
        <v>2020</v>
      </c>
      <c r="J87" s="42">
        <f t="shared" si="46"/>
        <v>66.36458032</v>
      </c>
      <c r="K87" s="2">
        <f t="shared" si="48"/>
        <v>13.3836</v>
      </c>
      <c r="L87" s="2">
        <f t="shared" si="48"/>
        <v>0.9461999999999999</v>
      </c>
      <c r="M87" s="2">
        <f t="shared" si="48"/>
        <v>0.10478032</v>
      </c>
      <c r="N87" s="2">
        <f t="shared" si="48"/>
        <v>35.93</v>
      </c>
      <c r="O87" s="2">
        <f t="shared" si="48"/>
        <v>16</v>
      </c>
      <c r="P87" s="46">
        <f t="shared" si="49"/>
        <v>1911.8</v>
      </c>
      <c r="Q87" s="46">
        <f t="shared" si="49"/>
        <v>0</v>
      </c>
      <c r="R87" s="46">
        <f t="shared" si="49"/>
        <v>83.67</v>
      </c>
      <c r="S87" s="49">
        <f t="shared" si="49"/>
        <v>17</v>
      </c>
      <c r="T87" s="49">
        <f t="shared" si="49"/>
        <v>0</v>
      </c>
      <c r="Y87" s="56"/>
    </row>
    <row r="88" spans="1:25" ht="23.25" customHeight="1">
      <c r="A88" s="122" t="s">
        <v>18</v>
      </c>
      <c r="B88" s="123"/>
      <c r="C88" s="123"/>
      <c r="D88" s="123"/>
      <c r="E88" s="123"/>
      <c r="F88" s="123"/>
      <c r="G88" s="123"/>
      <c r="H88" s="4"/>
      <c r="I88" s="5" t="s">
        <v>2</v>
      </c>
      <c r="J88" s="27">
        <f t="shared" si="46"/>
        <v>140.43</v>
      </c>
      <c r="K88" s="27">
        <f aca="true" t="shared" si="50" ref="K88:S88">K89+K90</f>
        <v>0</v>
      </c>
      <c r="L88" s="27">
        <f t="shared" si="50"/>
        <v>29.900000000000002</v>
      </c>
      <c r="M88" s="27">
        <f t="shared" si="50"/>
        <v>0</v>
      </c>
      <c r="N88" s="27">
        <f t="shared" si="50"/>
        <v>79.53</v>
      </c>
      <c r="O88" s="27">
        <f t="shared" si="50"/>
        <v>31</v>
      </c>
      <c r="P88" s="27">
        <f t="shared" si="50"/>
        <v>891.6</v>
      </c>
      <c r="Q88" s="27">
        <f t="shared" si="50"/>
        <v>0</v>
      </c>
      <c r="R88" s="27">
        <f t="shared" si="50"/>
        <v>35.56</v>
      </c>
      <c r="S88" s="37">
        <f t="shared" si="50"/>
        <v>43</v>
      </c>
      <c r="T88" s="37"/>
      <c r="Y88" s="55">
        <f>J12+J15+J18+J21+J24+J30+J33+J43+J46+J49+J59</f>
        <v>140.43</v>
      </c>
    </row>
    <row r="89" spans="1:25" ht="26.25">
      <c r="A89" s="122"/>
      <c r="B89" s="123"/>
      <c r="C89" s="123"/>
      <c r="D89" s="123"/>
      <c r="E89" s="123"/>
      <c r="F89" s="123"/>
      <c r="G89" s="123"/>
      <c r="H89" s="4"/>
      <c r="I89" s="4">
        <v>2019</v>
      </c>
      <c r="J89" s="28">
        <f t="shared" si="46"/>
        <v>94</v>
      </c>
      <c r="K89" s="2">
        <f aca="true" t="shared" si="51" ref="K89:T89">K72</f>
        <v>0</v>
      </c>
      <c r="L89" s="2">
        <f t="shared" si="51"/>
        <v>29.400000000000002</v>
      </c>
      <c r="M89" s="2">
        <f t="shared" si="51"/>
        <v>0</v>
      </c>
      <c r="N89" s="2">
        <f t="shared" si="51"/>
        <v>49.599999999999994</v>
      </c>
      <c r="O89" s="2">
        <f t="shared" si="51"/>
        <v>15</v>
      </c>
      <c r="P89" s="2">
        <f t="shared" si="51"/>
        <v>389.8</v>
      </c>
      <c r="Q89" s="2">
        <f t="shared" si="51"/>
        <v>0</v>
      </c>
      <c r="R89" s="2">
        <f t="shared" si="51"/>
        <v>16.39</v>
      </c>
      <c r="S89" s="29">
        <f t="shared" si="51"/>
        <v>27</v>
      </c>
      <c r="T89" s="29">
        <f t="shared" si="51"/>
        <v>0</v>
      </c>
      <c r="Y89" s="56"/>
    </row>
    <row r="90" spans="1:25" ht="26.25">
      <c r="A90" s="122"/>
      <c r="B90" s="123"/>
      <c r="C90" s="123"/>
      <c r="D90" s="123"/>
      <c r="E90" s="123"/>
      <c r="F90" s="123"/>
      <c r="G90" s="123"/>
      <c r="H90" s="4"/>
      <c r="I90" s="51">
        <v>2020</v>
      </c>
      <c r="J90" s="42">
        <f t="shared" si="46"/>
        <v>46.43</v>
      </c>
      <c r="K90" s="46">
        <f aca="true" t="shared" si="52" ref="K90:T90">K73</f>
        <v>0</v>
      </c>
      <c r="L90" s="46">
        <f t="shared" si="52"/>
        <v>0.5</v>
      </c>
      <c r="M90" s="46">
        <f t="shared" si="52"/>
        <v>0</v>
      </c>
      <c r="N90" s="46">
        <f t="shared" si="52"/>
        <v>29.93</v>
      </c>
      <c r="O90" s="46">
        <f t="shared" si="52"/>
        <v>16</v>
      </c>
      <c r="P90" s="46">
        <f t="shared" si="52"/>
        <v>501.8</v>
      </c>
      <c r="Q90" s="46">
        <f t="shared" si="52"/>
        <v>0</v>
      </c>
      <c r="R90" s="46">
        <f t="shared" si="52"/>
        <v>19.169999999999998</v>
      </c>
      <c r="S90" s="49">
        <f t="shared" si="52"/>
        <v>16</v>
      </c>
      <c r="T90" s="49">
        <f t="shared" si="52"/>
        <v>0</v>
      </c>
      <c r="Y90" s="56"/>
    </row>
    <row r="91" spans="1:25" ht="29.25" customHeight="1">
      <c r="A91" s="100" t="s">
        <v>30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Y91" s="56"/>
    </row>
    <row r="92" spans="1:25" ht="28.5" customHeight="1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Y92" s="56"/>
    </row>
    <row r="93" ht="28.5" customHeight="1">
      <c r="Y93" s="57"/>
    </row>
    <row r="94" spans="9:19" ht="26.25">
      <c r="I94" s="19" t="s">
        <v>2</v>
      </c>
      <c r="J94" s="8">
        <f aca="true" t="shared" si="53" ref="J94:S94">J6+J9+J12+J15+J18+J21+J24+J30+J33+J43+J46</f>
        <v>65.23</v>
      </c>
      <c r="K94" s="8">
        <f t="shared" si="53"/>
        <v>0</v>
      </c>
      <c r="L94" s="8">
        <f t="shared" si="53"/>
        <v>2.1</v>
      </c>
      <c r="M94" s="8">
        <f t="shared" si="53"/>
        <v>0</v>
      </c>
      <c r="N94" s="8">
        <f t="shared" si="53"/>
        <v>47.129999999999995</v>
      </c>
      <c r="O94" s="8">
        <f t="shared" si="53"/>
        <v>16</v>
      </c>
      <c r="P94" s="8">
        <f t="shared" si="53"/>
        <v>3594.9</v>
      </c>
      <c r="Q94" s="8">
        <f t="shared" si="53"/>
        <v>0</v>
      </c>
      <c r="R94" s="8">
        <f t="shared" si="53"/>
        <v>158.41</v>
      </c>
      <c r="S94" s="40">
        <f t="shared" si="53"/>
        <v>37</v>
      </c>
    </row>
    <row r="95" spans="9:19" ht="26.25">
      <c r="I95" s="14">
        <v>2019</v>
      </c>
      <c r="J95" s="8">
        <f aca="true" t="shared" si="54" ref="J95:S95">J7+J10+J13+J16+J19+J22+J25+J28+J31+J34+J44+J47</f>
        <v>28.8</v>
      </c>
      <c r="K95" s="8">
        <f t="shared" si="54"/>
        <v>0</v>
      </c>
      <c r="L95" s="8">
        <f t="shared" si="54"/>
        <v>1.6</v>
      </c>
      <c r="M95" s="8">
        <f t="shared" si="54"/>
        <v>0</v>
      </c>
      <c r="N95" s="8">
        <f t="shared" si="54"/>
        <v>22.200000000000003</v>
      </c>
      <c r="O95" s="8">
        <f t="shared" si="54"/>
        <v>5</v>
      </c>
      <c r="P95" s="8">
        <f t="shared" si="54"/>
        <v>1722.3</v>
      </c>
      <c r="Q95" s="8">
        <f t="shared" si="54"/>
        <v>0</v>
      </c>
      <c r="R95" s="8">
        <f t="shared" si="54"/>
        <v>76.19000000000001</v>
      </c>
      <c r="S95" s="40">
        <f t="shared" si="54"/>
        <v>23</v>
      </c>
    </row>
    <row r="96" spans="9:19" ht="26.25">
      <c r="I96" s="14">
        <v>2020</v>
      </c>
      <c r="J96" s="8">
        <f aca="true" t="shared" si="55" ref="J96:S96">J8+J11+J14+J17+J20+J23+J26+J29+J32+J35+J45+J48+J51+J61</f>
        <v>52.53</v>
      </c>
      <c r="K96" s="8">
        <f t="shared" si="55"/>
        <v>0</v>
      </c>
      <c r="L96" s="8">
        <f t="shared" si="55"/>
        <v>0.5</v>
      </c>
      <c r="M96" s="8">
        <f t="shared" si="55"/>
        <v>0</v>
      </c>
      <c r="N96" s="8">
        <f t="shared" si="55"/>
        <v>35.93</v>
      </c>
      <c r="O96" s="8">
        <f t="shared" si="55"/>
        <v>16</v>
      </c>
      <c r="P96" s="8">
        <f t="shared" si="55"/>
        <v>1911.8</v>
      </c>
      <c r="Q96" s="8">
        <f t="shared" si="55"/>
        <v>0</v>
      </c>
      <c r="R96" s="8">
        <f t="shared" si="55"/>
        <v>83.67</v>
      </c>
      <c r="S96" s="40">
        <f t="shared" si="55"/>
        <v>17</v>
      </c>
    </row>
    <row r="97" spans="1:19" ht="26.25">
      <c r="A97" s="95" t="s">
        <v>62</v>
      </c>
      <c r="B97" s="96"/>
      <c r="C97" s="96"/>
      <c r="D97" s="96"/>
      <c r="E97" s="96"/>
      <c r="F97" s="96"/>
      <c r="G97" s="96"/>
      <c r="I97" s="7" t="s">
        <v>2</v>
      </c>
      <c r="J97" s="60">
        <v>227.96</v>
      </c>
      <c r="K97" s="60">
        <v>227.96</v>
      </c>
      <c r="L97" s="60">
        <v>227.96</v>
      </c>
      <c r="M97" s="60">
        <v>227.96</v>
      </c>
      <c r="N97" s="60">
        <v>227.96</v>
      </c>
      <c r="O97" s="60">
        <v>227.96</v>
      </c>
      <c r="P97" s="60">
        <v>227.96</v>
      </c>
      <c r="Q97" s="60">
        <v>227.96</v>
      </c>
      <c r="R97" s="60">
        <v>227.96</v>
      </c>
      <c r="S97" s="61">
        <v>227.96</v>
      </c>
    </row>
    <row r="98" spans="1:19" ht="26.25">
      <c r="A98" s="95"/>
      <c r="B98" s="96"/>
      <c r="C98" s="96"/>
      <c r="D98" s="96"/>
      <c r="E98" s="96"/>
      <c r="F98" s="96"/>
      <c r="G98" s="96"/>
      <c r="I98" s="7">
        <v>2019</v>
      </c>
      <c r="J98" s="60">
        <v>84.92</v>
      </c>
      <c r="K98" s="60">
        <v>84.92</v>
      </c>
      <c r="L98" s="60">
        <v>84.92</v>
      </c>
      <c r="M98" s="60">
        <v>84.92</v>
      </c>
      <c r="N98" s="60">
        <v>84.92</v>
      </c>
      <c r="O98" s="60">
        <v>84.92</v>
      </c>
      <c r="P98" s="60">
        <v>84.92</v>
      </c>
      <c r="Q98" s="60">
        <v>84.92</v>
      </c>
      <c r="R98" s="60">
        <v>84.92</v>
      </c>
      <c r="S98" s="61">
        <v>84.92</v>
      </c>
    </row>
    <row r="99" spans="1:19" ht="26.25">
      <c r="A99" s="95"/>
      <c r="B99" s="96"/>
      <c r="C99" s="96"/>
      <c r="D99" s="96"/>
      <c r="E99" s="96"/>
      <c r="F99" s="96"/>
      <c r="G99" s="96"/>
      <c r="I99" s="7">
        <v>2020</v>
      </c>
      <c r="J99" s="60">
        <v>39.8</v>
      </c>
      <c r="K99" s="60">
        <v>39.8</v>
      </c>
      <c r="L99" s="60">
        <v>39.8</v>
      </c>
      <c r="M99" s="60">
        <v>39.8</v>
      </c>
      <c r="N99" s="60">
        <v>39.8</v>
      </c>
      <c r="O99" s="60">
        <v>39.8</v>
      </c>
      <c r="P99" s="60">
        <v>39.8</v>
      </c>
      <c r="Q99" s="60">
        <v>39.8</v>
      </c>
      <c r="R99" s="60">
        <v>39.8</v>
      </c>
      <c r="S99" s="61">
        <v>39.8</v>
      </c>
    </row>
    <row r="100" spans="1:19" ht="26.25">
      <c r="A100" s="95" t="s">
        <v>62</v>
      </c>
      <c r="B100" s="96"/>
      <c r="C100" s="96"/>
      <c r="D100" s="96"/>
      <c r="E100" s="96"/>
      <c r="F100" s="96"/>
      <c r="G100" s="96"/>
      <c r="I100" s="7" t="s">
        <v>2</v>
      </c>
      <c r="J100" s="60">
        <f aca="true" t="shared" si="56" ref="J100:S100">J94-J97</f>
        <v>-162.73000000000002</v>
      </c>
      <c r="K100" s="60">
        <f t="shared" si="56"/>
        <v>-227.96</v>
      </c>
      <c r="L100" s="60">
        <f t="shared" si="56"/>
        <v>-225.86</v>
      </c>
      <c r="M100" s="60">
        <f t="shared" si="56"/>
        <v>-227.96</v>
      </c>
      <c r="N100" s="60">
        <f t="shared" si="56"/>
        <v>-180.83</v>
      </c>
      <c r="O100" s="60">
        <f t="shared" si="56"/>
        <v>-211.96</v>
      </c>
      <c r="P100" s="60">
        <f t="shared" si="56"/>
        <v>3366.94</v>
      </c>
      <c r="Q100" s="60">
        <f t="shared" si="56"/>
        <v>-227.96</v>
      </c>
      <c r="R100" s="60">
        <f t="shared" si="56"/>
        <v>-69.55000000000001</v>
      </c>
      <c r="S100" s="61">
        <f t="shared" si="56"/>
        <v>-190.96</v>
      </c>
    </row>
    <row r="101" spans="1:21" s="17" customFormat="1" ht="24" customHeight="1">
      <c r="A101" s="95"/>
      <c r="B101" s="96"/>
      <c r="C101" s="96"/>
      <c r="D101" s="96"/>
      <c r="E101" s="96"/>
      <c r="F101" s="96"/>
      <c r="G101" s="96"/>
      <c r="H101" s="6"/>
      <c r="I101" s="7">
        <v>2019</v>
      </c>
      <c r="J101" s="60">
        <f aca="true" t="shared" si="57" ref="J101:S101">J95-J98</f>
        <v>-56.120000000000005</v>
      </c>
      <c r="K101" s="60">
        <f t="shared" si="57"/>
        <v>-84.92</v>
      </c>
      <c r="L101" s="60">
        <f t="shared" si="57"/>
        <v>-83.32000000000001</v>
      </c>
      <c r="M101" s="60">
        <f t="shared" si="57"/>
        <v>-84.92</v>
      </c>
      <c r="N101" s="60">
        <f t="shared" si="57"/>
        <v>-62.72</v>
      </c>
      <c r="O101" s="60">
        <f t="shared" si="57"/>
        <v>-79.92</v>
      </c>
      <c r="P101" s="60">
        <f t="shared" si="57"/>
        <v>1637.3799999999999</v>
      </c>
      <c r="Q101" s="60">
        <f t="shared" si="57"/>
        <v>-84.92</v>
      </c>
      <c r="R101" s="60">
        <f t="shared" si="57"/>
        <v>-8.72999999999999</v>
      </c>
      <c r="S101" s="61">
        <f t="shared" si="57"/>
        <v>-61.92</v>
      </c>
      <c r="T101" s="36"/>
      <c r="U101" s="16"/>
    </row>
    <row r="102" spans="1:21" s="17" customFormat="1" ht="24" customHeight="1">
      <c r="A102" s="95"/>
      <c r="B102" s="96"/>
      <c r="C102" s="96"/>
      <c r="D102" s="96"/>
      <c r="E102" s="96"/>
      <c r="F102" s="96"/>
      <c r="G102" s="96"/>
      <c r="H102" s="6"/>
      <c r="I102" s="7">
        <v>2020</v>
      </c>
      <c r="J102" s="60">
        <f aca="true" t="shared" si="58" ref="J102:S102">J96-J99</f>
        <v>12.730000000000004</v>
      </c>
      <c r="K102" s="60">
        <f t="shared" si="58"/>
        <v>-39.8</v>
      </c>
      <c r="L102" s="60">
        <f t="shared" si="58"/>
        <v>-39.3</v>
      </c>
      <c r="M102" s="60">
        <f t="shared" si="58"/>
        <v>-39.8</v>
      </c>
      <c r="N102" s="60">
        <f t="shared" si="58"/>
        <v>-3.8699999999999974</v>
      </c>
      <c r="O102" s="60">
        <f t="shared" si="58"/>
        <v>-23.799999999999997</v>
      </c>
      <c r="P102" s="60">
        <f t="shared" si="58"/>
        <v>1872</v>
      </c>
      <c r="Q102" s="60">
        <f t="shared" si="58"/>
        <v>-39.8</v>
      </c>
      <c r="R102" s="60">
        <f t="shared" si="58"/>
        <v>43.870000000000005</v>
      </c>
      <c r="S102" s="61">
        <f t="shared" si="58"/>
        <v>-22.799999999999997</v>
      </c>
      <c r="T102" s="36"/>
      <c r="U102" s="16"/>
    </row>
    <row r="103" spans="1:21" s="17" customFormat="1" ht="24" customHeight="1">
      <c r="A103" s="6"/>
      <c r="B103" s="6"/>
      <c r="C103" s="6"/>
      <c r="D103" s="6"/>
      <c r="E103" s="6"/>
      <c r="F103" s="6"/>
      <c r="G103" s="6"/>
      <c r="H103" s="6"/>
      <c r="I103" s="7"/>
      <c r="J103" s="60"/>
      <c r="K103" s="60"/>
      <c r="L103" s="60"/>
      <c r="M103" s="60"/>
      <c r="N103" s="60"/>
      <c r="O103" s="67"/>
      <c r="P103" s="68"/>
      <c r="Q103" s="68"/>
      <c r="R103" s="69"/>
      <c r="S103" s="70"/>
      <c r="T103" s="36"/>
      <c r="U103" s="16"/>
    </row>
    <row r="104" spans="1:21" s="17" customFormat="1" ht="24" customHeight="1">
      <c r="A104" s="6"/>
      <c r="B104" s="6"/>
      <c r="C104" s="6"/>
      <c r="D104" s="6"/>
      <c r="E104" s="6"/>
      <c r="F104" s="6"/>
      <c r="G104" s="6"/>
      <c r="H104" s="6"/>
      <c r="I104" s="7"/>
      <c r="J104" s="60"/>
      <c r="K104" s="60"/>
      <c r="L104" s="60"/>
      <c r="M104" s="60"/>
      <c r="N104" s="60"/>
      <c r="O104" s="67"/>
      <c r="P104" s="68"/>
      <c r="Q104" s="68"/>
      <c r="R104" s="69"/>
      <c r="S104" s="70"/>
      <c r="T104" s="36"/>
      <c r="U104" s="16"/>
    </row>
    <row r="105" spans="1:21" s="17" customFormat="1" ht="24" customHeight="1">
      <c r="A105" s="6"/>
      <c r="B105" s="6"/>
      <c r="C105" s="6"/>
      <c r="D105" s="6"/>
      <c r="E105" s="6"/>
      <c r="F105" s="6"/>
      <c r="G105" s="33" t="s">
        <v>66</v>
      </c>
      <c r="H105" s="6"/>
      <c r="I105" s="7" t="s">
        <v>2</v>
      </c>
      <c r="J105" s="60">
        <f>J6+J9+J12+J15+J18+J21+J24+J30+J33+J43+J46</f>
        <v>65.23</v>
      </c>
      <c r="K105" s="60">
        <f aca="true" t="shared" si="59" ref="K105:S105">K6+K9+K12+K15+K18+K21+K24+K30+K33+K43+K46</f>
        <v>0</v>
      </c>
      <c r="L105" s="60">
        <f t="shared" si="59"/>
        <v>2.1</v>
      </c>
      <c r="M105" s="60">
        <f t="shared" si="59"/>
        <v>0</v>
      </c>
      <c r="N105" s="60">
        <f t="shared" si="59"/>
        <v>47.129999999999995</v>
      </c>
      <c r="O105" s="60">
        <f t="shared" si="59"/>
        <v>16</v>
      </c>
      <c r="P105" s="60">
        <f t="shared" si="59"/>
        <v>3594.9</v>
      </c>
      <c r="Q105" s="60">
        <f t="shared" si="59"/>
        <v>0</v>
      </c>
      <c r="R105" s="60">
        <f t="shared" si="59"/>
        <v>158.41</v>
      </c>
      <c r="S105" s="61">
        <f t="shared" si="59"/>
        <v>37</v>
      </c>
      <c r="T105" s="36"/>
      <c r="U105" s="16"/>
    </row>
    <row r="106" spans="1:21" s="17" customFormat="1" ht="24" customHeight="1">
      <c r="A106" s="6"/>
      <c r="B106" s="6"/>
      <c r="C106" s="6"/>
      <c r="D106" s="6"/>
      <c r="E106" s="6"/>
      <c r="F106" s="6"/>
      <c r="G106" s="6"/>
      <c r="H106" s="6"/>
      <c r="I106" s="7">
        <v>2019</v>
      </c>
      <c r="J106" s="60">
        <f>J7+J10+J13+J16+J19+J22+J25+J28+J31+J34+J44+J47</f>
        <v>28.8</v>
      </c>
      <c r="K106" s="60">
        <f aca="true" t="shared" si="60" ref="K106:S106">K7+K10+K13+K16+K19+K22+K25+K28+K31+K34+K44+K47</f>
        <v>0</v>
      </c>
      <c r="L106" s="60">
        <f t="shared" si="60"/>
        <v>1.6</v>
      </c>
      <c r="M106" s="60">
        <f t="shared" si="60"/>
        <v>0</v>
      </c>
      <c r="N106" s="60">
        <f t="shared" si="60"/>
        <v>22.200000000000003</v>
      </c>
      <c r="O106" s="60">
        <f t="shared" si="60"/>
        <v>5</v>
      </c>
      <c r="P106" s="60">
        <f t="shared" si="60"/>
        <v>1722.3</v>
      </c>
      <c r="Q106" s="60">
        <f t="shared" si="60"/>
        <v>0</v>
      </c>
      <c r="R106" s="60">
        <f t="shared" si="60"/>
        <v>76.19000000000001</v>
      </c>
      <c r="S106" s="61">
        <f t="shared" si="60"/>
        <v>23</v>
      </c>
      <c r="T106" s="36"/>
      <c r="U106" s="16"/>
    </row>
    <row r="107" spans="1:21" s="17" customFormat="1" ht="24" customHeight="1">
      <c r="A107" s="6"/>
      <c r="B107" s="6"/>
      <c r="C107" s="6"/>
      <c r="D107" s="6"/>
      <c r="E107" s="6"/>
      <c r="F107" s="6"/>
      <c r="G107" s="6"/>
      <c r="H107" s="6"/>
      <c r="I107" s="7">
        <v>2020</v>
      </c>
      <c r="J107" s="60">
        <f>J8+J11+J14+J17+J20+J23+J26+J29+J32+J35+J45+J48</f>
        <v>36.53</v>
      </c>
      <c r="K107" s="60">
        <f aca="true" t="shared" si="61" ref="K107:S107">K8+K11+K14+K17+K20+K23+K26+K29+K32+K35+K45+K48</f>
        <v>0</v>
      </c>
      <c r="L107" s="60">
        <f t="shared" si="61"/>
        <v>0.5</v>
      </c>
      <c r="M107" s="60">
        <f t="shared" si="61"/>
        <v>0</v>
      </c>
      <c r="N107" s="60">
        <f t="shared" si="61"/>
        <v>24.93</v>
      </c>
      <c r="O107" s="60">
        <f t="shared" si="61"/>
        <v>11</v>
      </c>
      <c r="P107" s="60">
        <f t="shared" si="61"/>
        <v>1872.6</v>
      </c>
      <c r="Q107" s="60">
        <f t="shared" si="61"/>
        <v>0</v>
      </c>
      <c r="R107" s="60">
        <f t="shared" si="61"/>
        <v>82.22</v>
      </c>
      <c r="S107" s="61">
        <f t="shared" si="61"/>
        <v>14</v>
      </c>
      <c r="T107" s="36"/>
      <c r="U107" s="16"/>
    </row>
    <row r="108" spans="1:21" s="17" customFormat="1" ht="24" customHeight="1">
      <c r="A108" s="6"/>
      <c r="B108" s="6"/>
      <c r="C108" s="6"/>
      <c r="D108" s="6"/>
      <c r="E108" s="6"/>
      <c r="F108" s="6"/>
      <c r="G108" s="6"/>
      <c r="H108" s="6"/>
      <c r="I108" s="7"/>
      <c r="J108" s="60"/>
      <c r="K108" s="60"/>
      <c r="L108" s="60"/>
      <c r="M108" s="60"/>
      <c r="N108" s="60"/>
      <c r="O108" s="67"/>
      <c r="P108" s="68"/>
      <c r="Q108" s="68"/>
      <c r="R108" s="69"/>
      <c r="S108" s="70"/>
      <c r="T108" s="36"/>
      <c r="U108" s="16"/>
    </row>
    <row r="109" spans="9:19" ht="26.25">
      <c r="I109" s="7" t="s">
        <v>2</v>
      </c>
      <c r="J109" s="60">
        <f>J85-J105</f>
        <v>123.55401231999998</v>
      </c>
      <c r="K109" s="60">
        <f aca="true" t="shared" si="62" ref="K109:S109">K85-K105</f>
        <v>35.3863</v>
      </c>
      <c r="L109" s="60">
        <f t="shared" si="62"/>
        <v>28.9796</v>
      </c>
      <c r="M109" s="60">
        <f t="shared" si="62"/>
        <v>0.28811232</v>
      </c>
      <c r="N109" s="60">
        <f t="shared" si="62"/>
        <v>43.900000000000006</v>
      </c>
      <c r="O109" s="60">
        <f t="shared" si="62"/>
        <v>15</v>
      </c>
      <c r="P109" s="60">
        <f t="shared" si="62"/>
        <v>76.69999999999982</v>
      </c>
      <c r="Q109" s="60">
        <f t="shared" si="62"/>
        <v>0</v>
      </c>
      <c r="R109" s="60">
        <f t="shared" si="62"/>
        <v>4.650000000000006</v>
      </c>
      <c r="S109" s="61">
        <f t="shared" si="62"/>
        <v>8</v>
      </c>
    </row>
    <row r="110" spans="1:21" s="17" customFormat="1" ht="24" customHeight="1">
      <c r="A110" s="6"/>
      <c r="B110" s="6"/>
      <c r="C110" s="6"/>
      <c r="D110" s="6"/>
      <c r="E110" s="6"/>
      <c r="F110" s="6"/>
      <c r="G110" s="6"/>
      <c r="H110" s="6"/>
      <c r="I110" s="7">
        <v>2019</v>
      </c>
      <c r="J110" s="60">
        <f aca="true" t="shared" si="63" ref="J110:S110">J86-J106</f>
        <v>93.619432</v>
      </c>
      <c r="K110" s="60">
        <f t="shared" si="63"/>
        <v>22.0027</v>
      </c>
      <c r="L110" s="60">
        <f t="shared" si="63"/>
        <v>28.5334</v>
      </c>
      <c r="M110" s="60">
        <f t="shared" si="63"/>
        <v>0.183332</v>
      </c>
      <c r="N110" s="60">
        <f t="shared" si="63"/>
        <v>32.89999999999999</v>
      </c>
      <c r="O110" s="60">
        <f t="shared" si="63"/>
        <v>10</v>
      </c>
      <c r="P110" s="60">
        <f t="shared" si="63"/>
        <v>37.5</v>
      </c>
      <c r="Q110" s="60">
        <f t="shared" si="63"/>
        <v>0</v>
      </c>
      <c r="R110" s="60">
        <f t="shared" si="63"/>
        <v>3.200000000000003</v>
      </c>
      <c r="S110" s="61">
        <f t="shared" si="63"/>
        <v>5</v>
      </c>
      <c r="T110" s="36"/>
      <c r="U110" s="16"/>
    </row>
    <row r="111" spans="1:21" s="17" customFormat="1" ht="24" customHeight="1">
      <c r="A111" s="6"/>
      <c r="B111" s="6"/>
      <c r="C111" s="6"/>
      <c r="D111" s="6"/>
      <c r="E111" s="6"/>
      <c r="F111" s="6"/>
      <c r="G111" s="6"/>
      <c r="H111" s="6"/>
      <c r="I111" s="7">
        <v>2020</v>
      </c>
      <c r="J111" s="40">
        <f aca="true" t="shared" si="64" ref="J111:S111">J87-J107</f>
        <v>29.83458032</v>
      </c>
      <c r="K111" s="8">
        <f t="shared" si="64"/>
        <v>13.3836</v>
      </c>
      <c r="L111" s="8">
        <f t="shared" si="64"/>
        <v>0.44619999999999993</v>
      </c>
      <c r="M111" s="8">
        <f t="shared" si="64"/>
        <v>0.10478032</v>
      </c>
      <c r="N111" s="8">
        <f t="shared" si="64"/>
        <v>11</v>
      </c>
      <c r="O111" s="8">
        <f t="shared" si="64"/>
        <v>5</v>
      </c>
      <c r="P111" s="8">
        <f t="shared" si="64"/>
        <v>39.200000000000045</v>
      </c>
      <c r="Q111" s="8">
        <f t="shared" si="64"/>
        <v>0</v>
      </c>
      <c r="R111" s="8">
        <f t="shared" si="64"/>
        <v>1.4500000000000028</v>
      </c>
      <c r="S111" s="40">
        <f t="shared" si="64"/>
        <v>3</v>
      </c>
      <c r="T111" s="36"/>
      <c r="U111" s="16"/>
    </row>
    <row r="112" spans="1:21" s="17" customFormat="1" ht="24" customHeight="1">
      <c r="A112" s="6"/>
      <c r="B112" s="6"/>
      <c r="C112" s="6"/>
      <c r="D112" s="6"/>
      <c r="E112" s="6"/>
      <c r="F112" s="6"/>
      <c r="G112" s="6"/>
      <c r="H112" s="6"/>
      <c r="I112" s="7"/>
      <c r="J112" s="8"/>
      <c r="K112" s="8"/>
      <c r="L112" s="8"/>
      <c r="M112" s="8"/>
      <c r="N112" s="8"/>
      <c r="O112" s="9"/>
      <c r="P112" s="10"/>
      <c r="Q112" s="10"/>
      <c r="R112" s="11"/>
      <c r="S112" s="39"/>
      <c r="T112" s="36"/>
      <c r="U112" s="16"/>
    </row>
    <row r="113" spans="1:21" s="17" customFormat="1" ht="24" customHeight="1">
      <c r="A113" s="6"/>
      <c r="B113" s="6"/>
      <c r="C113" s="6"/>
      <c r="D113" s="6"/>
      <c r="E113" s="6"/>
      <c r="F113" s="6"/>
      <c r="G113" s="6"/>
      <c r="H113" s="6"/>
      <c r="I113" s="7"/>
      <c r="J113" s="8"/>
      <c r="K113" s="8"/>
      <c r="L113" s="8"/>
      <c r="M113" s="8"/>
      <c r="N113" s="8"/>
      <c r="O113" s="9"/>
      <c r="P113" s="10"/>
      <c r="Q113" s="10"/>
      <c r="R113" s="11"/>
      <c r="S113" s="39"/>
      <c r="T113" s="36"/>
      <c r="U113" s="16"/>
    </row>
    <row r="114" spans="1:21" s="17" customFormat="1" ht="24" customHeight="1">
      <c r="A114" s="6"/>
      <c r="B114" s="6"/>
      <c r="C114" s="6"/>
      <c r="D114" s="6"/>
      <c r="E114" s="6"/>
      <c r="F114" s="6"/>
      <c r="G114" s="6"/>
      <c r="H114" s="6"/>
      <c r="I114" s="7"/>
      <c r="J114" s="8"/>
      <c r="K114" s="8"/>
      <c r="L114" s="8"/>
      <c r="M114" s="8"/>
      <c r="N114" s="8"/>
      <c r="O114" s="9"/>
      <c r="P114" s="10"/>
      <c r="Q114" s="10"/>
      <c r="R114" s="11"/>
      <c r="S114" s="39"/>
      <c r="T114" s="36"/>
      <c r="U114" s="16"/>
    </row>
    <row r="115" spans="1:21" s="17" customFormat="1" ht="24" customHeight="1">
      <c r="A115" s="6"/>
      <c r="B115" s="6"/>
      <c r="C115" s="6"/>
      <c r="D115" s="6"/>
      <c r="E115" s="6"/>
      <c r="F115" s="6"/>
      <c r="G115" s="6"/>
      <c r="H115" s="6"/>
      <c r="I115" s="7"/>
      <c r="J115" s="8"/>
      <c r="K115" s="8"/>
      <c r="L115" s="8"/>
      <c r="M115" s="8"/>
      <c r="N115" s="8"/>
      <c r="O115" s="9"/>
      <c r="P115" s="10"/>
      <c r="Q115" s="10"/>
      <c r="R115" s="11"/>
      <c r="S115" s="39"/>
      <c r="T115" s="36"/>
      <c r="U115" s="16"/>
    </row>
    <row r="116" spans="1:21" s="17" customFormat="1" ht="24" customHeight="1">
      <c r="A116" s="6"/>
      <c r="B116" s="6"/>
      <c r="C116" s="6"/>
      <c r="D116" s="6"/>
      <c r="E116" s="6"/>
      <c r="F116" s="6"/>
      <c r="G116" s="6"/>
      <c r="H116" s="6"/>
      <c r="I116" s="7"/>
      <c r="J116" s="8"/>
      <c r="K116" s="8"/>
      <c r="L116" s="8"/>
      <c r="M116" s="8"/>
      <c r="N116" s="8"/>
      <c r="O116" s="9"/>
      <c r="P116" s="10"/>
      <c r="Q116" s="10"/>
      <c r="R116" s="11"/>
      <c r="S116" s="39"/>
      <c r="T116" s="36"/>
      <c r="U116" s="16"/>
    </row>
    <row r="117" spans="1:21" s="17" customFormat="1" ht="24" customHeight="1">
      <c r="A117" s="6"/>
      <c r="B117" s="6"/>
      <c r="C117" s="6"/>
      <c r="D117" s="6"/>
      <c r="E117" s="6"/>
      <c r="F117" s="6"/>
      <c r="G117" s="6"/>
      <c r="H117" s="6"/>
      <c r="I117" s="7"/>
      <c r="J117" s="8"/>
      <c r="K117" s="8"/>
      <c r="L117" s="8"/>
      <c r="M117" s="8"/>
      <c r="N117" s="8"/>
      <c r="O117" s="9"/>
      <c r="P117" s="10"/>
      <c r="Q117" s="10"/>
      <c r="R117" s="11"/>
      <c r="S117" s="39"/>
      <c r="T117" s="36"/>
      <c r="U117" s="16"/>
    </row>
    <row r="118" spans="1:21" s="17" customFormat="1" ht="24" customHeight="1">
      <c r="A118" s="6"/>
      <c r="B118" s="6"/>
      <c r="C118" s="6"/>
      <c r="D118" s="6"/>
      <c r="E118" s="6"/>
      <c r="F118" s="6"/>
      <c r="G118" s="6"/>
      <c r="H118" s="6"/>
      <c r="I118" s="7"/>
      <c r="J118" s="8"/>
      <c r="K118" s="8"/>
      <c r="L118" s="8"/>
      <c r="M118" s="8"/>
      <c r="N118" s="8"/>
      <c r="O118" s="9"/>
      <c r="P118" s="10"/>
      <c r="Q118" s="10"/>
      <c r="R118" s="11"/>
      <c r="S118" s="39"/>
      <c r="T118" s="36"/>
      <c r="U118" s="16"/>
    </row>
  </sheetData>
  <sheetProtection/>
  <mergeCells count="143">
    <mergeCell ref="S1:T1"/>
    <mergeCell ref="A55:G57"/>
    <mergeCell ref="E46:E48"/>
    <mergeCell ref="F46:F48"/>
    <mergeCell ref="A71:G73"/>
    <mergeCell ref="A58:T58"/>
    <mergeCell ref="D30:D32"/>
    <mergeCell ref="A33:A35"/>
    <mergeCell ref="B33:B35"/>
    <mergeCell ref="D33:D35"/>
    <mergeCell ref="A88:G90"/>
    <mergeCell ref="A85:G87"/>
    <mergeCell ref="A68:G70"/>
    <mergeCell ref="A18:A20"/>
    <mergeCell ref="B18:B20"/>
    <mergeCell ref="C18:C20"/>
    <mergeCell ref="D18:D20"/>
    <mergeCell ref="A46:A48"/>
    <mergeCell ref="B46:B48"/>
    <mergeCell ref="G46:G48"/>
    <mergeCell ref="A52:G54"/>
    <mergeCell ref="D46:D48"/>
    <mergeCell ref="E33:E35"/>
    <mergeCell ref="D43:D45"/>
    <mergeCell ref="E43:E45"/>
    <mergeCell ref="G18:G20"/>
    <mergeCell ref="F43:F45"/>
    <mergeCell ref="C30:C32"/>
    <mergeCell ref="D21:D23"/>
    <mergeCell ref="B21:B23"/>
    <mergeCell ref="F33:F35"/>
    <mergeCell ref="E27:E29"/>
    <mergeCell ref="G43:G45"/>
    <mergeCell ref="F12:F14"/>
    <mergeCell ref="G24:G26"/>
    <mergeCell ref="G33:G35"/>
    <mergeCell ref="C43:C45"/>
    <mergeCell ref="A39:G41"/>
    <mergeCell ref="A36:G38"/>
    <mergeCell ref="A42:T42"/>
    <mergeCell ref="F15:F17"/>
    <mergeCell ref="A21:A23"/>
    <mergeCell ref="G30:G32"/>
    <mergeCell ref="G15:G17"/>
    <mergeCell ref="D15:D17"/>
    <mergeCell ref="E18:E20"/>
    <mergeCell ref="I3:I4"/>
    <mergeCell ref="E6:E8"/>
    <mergeCell ref="G6:G8"/>
    <mergeCell ref="E9:E11"/>
    <mergeCell ref="D9:D11"/>
    <mergeCell ref="C9:C11"/>
    <mergeCell ref="C3:C4"/>
    <mergeCell ref="C6:C8"/>
    <mergeCell ref="D6:D8"/>
    <mergeCell ref="D3:D4"/>
    <mergeCell ref="A6:A8"/>
    <mergeCell ref="G21:G23"/>
    <mergeCell ref="F6:F8"/>
    <mergeCell ref="B12:B14"/>
    <mergeCell ref="E15:E17"/>
    <mergeCell ref="C21:C23"/>
    <mergeCell ref="A15:A17"/>
    <mergeCell ref="E12:E14"/>
    <mergeCell ref="F18:F20"/>
    <mergeCell ref="D12:D14"/>
    <mergeCell ref="A9:A11"/>
    <mergeCell ref="G3:G4"/>
    <mergeCell ref="E3:E4"/>
    <mergeCell ref="F9:F11"/>
    <mergeCell ref="C12:C14"/>
    <mergeCell ref="G9:G11"/>
    <mergeCell ref="A12:A14"/>
    <mergeCell ref="B6:B8"/>
    <mergeCell ref="B9:B11"/>
    <mergeCell ref="A2:T2"/>
    <mergeCell ref="J3:O3"/>
    <mergeCell ref="F3:F4"/>
    <mergeCell ref="A3:A4"/>
    <mergeCell ref="B3:B4"/>
    <mergeCell ref="B15:B17"/>
    <mergeCell ref="C15:C17"/>
    <mergeCell ref="P3:T3"/>
    <mergeCell ref="A5:T5"/>
    <mergeCell ref="G12:G14"/>
    <mergeCell ref="F30:F32"/>
    <mergeCell ref="E21:E23"/>
    <mergeCell ref="C24:C26"/>
    <mergeCell ref="E30:E32"/>
    <mergeCell ref="F24:F26"/>
    <mergeCell ref="F21:F23"/>
    <mergeCell ref="E24:E26"/>
    <mergeCell ref="F27:F29"/>
    <mergeCell ref="G27:G29"/>
    <mergeCell ref="C27:C29"/>
    <mergeCell ref="A24:A26"/>
    <mergeCell ref="D24:D26"/>
    <mergeCell ref="C46:C48"/>
    <mergeCell ref="B27:B29"/>
    <mergeCell ref="D27:D29"/>
    <mergeCell ref="B24:B26"/>
    <mergeCell ref="A43:A45"/>
    <mergeCell ref="A27:A29"/>
    <mergeCell ref="A30:A32"/>
    <mergeCell ref="B30:B32"/>
    <mergeCell ref="B43:B45"/>
    <mergeCell ref="C33:C35"/>
    <mergeCell ref="A100:G102"/>
    <mergeCell ref="G49:G51"/>
    <mergeCell ref="A59:A61"/>
    <mergeCell ref="B59:B61"/>
    <mergeCell ref="C59:C61"/>
    <mergeCell ref="D59:D61"/>
    <mergeCell ref="E59:E61"/>
    <mergeCell ref="A49:A51"/>
    <mergeCell ref="B49:B51"/>
    <mergeCell ref="A92:T92"/>
    <mergeCell ref="D49:D51"/>
    <mergeCell ref="F59:F61"/>
    <mergeCell ref="G59:G61"/>
    <mergeCell ref="A62:G64"/>
    <mergeCell ref="A65:G67"/>
    <mergeCell ref="A97:G99"/>
    <mergeCell ref="E49:E51"/>
    <mergeCell ref="F49:F51"/>
    <mergeCell ref="C49:C51"/>
    <mergeCell ref="A91:T91"/>
    <mergeCell ref="A74:T74"/>
    <mergeCell ref="A75:A77"/>
    <mergeCell ref="B75:B77"/>
    <mergeCell ref="C75:C77"/>
    <mergeCell ref="D75:D77"/>
    <mergeCell ref="E75:E77"/>
    <mergeCell ref="F75:F77"/>
    <mergeCell ref="G75:G77"/>
    <mergeCell ref="G78:G81"/>
    <mergeCell ref="A82:G84"/>
    <mergeCell ref="A78:A81"/>
    <mergeCell ref="B78:B81"/>
    <mergeCell ref="C78:C81"/>
    <mergeCell ref="D78:D81"/>
    <mergeCell ref="E78:E81"/>
    <mergeCell ref="F78:F81"/>
  </mergeCells>
  <printOptions horizontalCentered="1"/>
  <pageMargins left="0" right="0" top="0" bottom="0" header="0" footer="0"/>
  <pageSetup firstPageNumber="1" useFirstPageNumber="1" fitToHeight="0" fitToWidth="1" horizontalDpi="600" verticalDpi="600" orientation="landscape" paperSize="9" scale="32" r:id="rId1"/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TrushkovaAS</cp:lastModifiedBy>
  <cp:lastPrinted>2019-08-22T11:48:26Z</cp:lastPrinted>
  <dcterms:created xsi:type="dcterms:W3CDTF">1996-10-08T23:32:33Z</dcterms:created>
  <dcterms:modified xsi:type="dcterms:W3CDTF">2019-09-13T10:17:15Z</dcterms:modified>
  <cp:category/>
  <cp:version/>
  <cp:contentType/>
  <cp:contentStatus/>
</cp:coreProperties>
</file>