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9720" windowHeight="5640" tabRatio="602" activeTab="0"/>
  </bookViews>
  <sheets>
    <sheet name="общая Программа" sheetId="1" r:id="rId1"/>
  </sheets>
  <definedNames>
    <definedName name="_xlnm.Print_Titles" localSheetId="0">'общая Программа'!$4:$8</definedName>
    <definedName name="_xlnm.Print_Area" localSheetId="0">'общая Программа'!$A$1:$T$53</definedName>
  </definedNames>
  <calcPr fullCalcOnLoad="1"/>
</workbook>
</file>

<file path=xl/sharedStrings.xml><?xml version="1.0" encoding="utf-8"?>
<sst xmlns="http://schemas.openxmlformats.org/spreadsheetml/2006/main" count="162" uniqueCount="82">
  <si>
    <t>Всего:</t>
  </si>
  <si>
    <t>№
п/п</t>
  </si>
  <si>
    <t>за счет средств областного бюджета</t>
  </si>
  <si>
    <t>Номер</t>
  </si>
  <si>
    <t>Дата</t>
  </si>
  <si>
    <t xml:space="preserve">Планируемая дата окончания переселения </t>
  </si>
  <si>
    <t>Средства долевого финансирования переселения граждан,
руб.</t>
  </si>
  <si>
    <t>Всего</t>
  </si>
  <si>
    <t>за счет средств местного бюджета</t>
  </si>
  <si>
    <t>за счет средств государственной корпорации Фонд содействия реформированию ЖКХ</t>
  </si>
  <si>
    <t>Адрес МКД, признанного аварийным</t>
  </si>
  <si>
    <t>Документ, подтверждающий признание МКД аварийным</t>
  </si>
  <si>
    <t>Планируемая дата сноса или реконструкции МКД</t>
  </si>
  <si>
    <t>1 этап реализации Программы (2013-2014 годы)</t>
  </si>
  <si>
    <t xml:space="preserve">Число жителей, всего </t>
  </si>
  <si>
    <t>Число жителей, планируемых к переселению</t>
  </si>
  <si>
    <t>3 квартал 2017 года</t>
  </si>
  <si>
    <t>4 квартал 2013 года</t>
  </si>
  <si>
    <t>2 этап реализации Программы (2014 - 2015 годы)</t>
  </si>
  <si>
    <t>4 квартал 2015 года</t>
  </si>
  <si>
    <t>р.п. Вахтан, ул. Комарова, д. 13</t>
  </si>
  <si>
    <t>р.п. Сява, ул. Белинского, д. 6</t>
  </si>
  <si>
    <t>р.п. Сява, ул. Белинского, д. 8</t>
  </si>
  <si>
    <t>р.п. Сява, ул. Залесная, д. 7</t>
  </si>
  <si>
    <t>р.п. Сява, ул. Чехова, д. 4</t>
  </si>
  <si>
    <t>д. Туманино, ул. Заречная, д. 1</t>
  </si>
  <si>
    <t>д. Туманино, ул. Центральная, д. 1</t>
  </si>
  <si>
    <t>р.п. Сява, ул. Гвардейская, д. 1</t>
  </si>
  <si>
    <t>р.п. Сява, ул. Чехова, д. 9</t>
  </si>
  <si>
    <t>р.п. Сява, ул. Гвардейская, д. 9</t>
  </si>
  <si>
    <t>р.п. Сява, ул. 8 Марта, д. 8</t>
  </si>
  <si>
    <t>с Верховское, ул. Мира, д. 16</t>
  </si>
  <si>
    <t>р.п. Сява, ул. Белинского, д. 9</t>
  </si>
  <si>
    <t>г. Шахунья, ул. Советская, д. 33</t>
  </si>
  <si>
    <t>г. Шахунья, ул. Свердлова, д. 26</t>
  </si>
  <si>
    <t>г. Шахунья, ул. Свердлова, д. 28</t>
  </si>
  <si>
    <t>г. Шахунья, ул. Лесная, д. 11</t>
  </si>
  <si>
    <t>г. Шахунья, ул. Лесная, д. 13</t>
  </si>
  <si>
    <t>г. Шахунья, ул. Осипенко, д. 6</t>
  </si>
  <si>
    <t>г. Шахунья, ул. Ярославского, д. 1</t>
  </si>
  <si>
    <t>г. Шахунья, ул. Ярославского, д. 16</t>
  </si>
  <si>
    <t>3 этап реализации Программы (2015 - 2016 годы)</t>
  </si>
  <si>
    <t>Общая площадь жилых помещений в МКД</t>
  </si>
  <si>
    <t>Количество расселяемых жилых помещений, подлежащих расселению в МКД</t>
  </si>
  <si>
    <t>Общая площадь жилых помещений, подлежащих расселению в МКД</t>
  </si>
  <si>
    <t>в том числе:</t>
  </si>
  <si>
    <t>частная собственность</t>
  </si>
  <si>
    <t>муниципальная собственность</t>
  </si>
  <si>
    <t>чел.</t>
  </si>
  <si>
    <t>кв.м.</t>
  </si>
  <si>
    <t>ед.</t>
  </si>
  <si>
    <t>руб.</t>
  </si>
  <si>
    <t>Средства дополнительного финансирования улучшения жилищных условий переселяемых граждан</t>
  </si>
  <si>
    <t>4 квартал 2014 года</t>
  </si>
  <si>
    <t>г.Шахунья, пер.Речной, д.11</t>
  </si>
  <si>
    <t>г.Шахунья, ул.Октябрьская, д.142</t>
  </si>
  <si>
    <t>г.Шахунья, ул.Осипенко, д.47</t>
  </si>
  <si>
    <t>г.Шахунья, ул.Свердлова, д.11</t>
  </si>
  <si>
    <t>г. Шахунья, ул. Ярославского, д. 18</t>
  </si>
  <si>
    <t>г. Шахунья, ул. Советская, д. 19</t>
  </si>
  <si>
    <t>р.п. Вахтан, ул. Кооперативная, д. 10</t>
  </si>
  <si>
    <t>4 этап реализации Программы (2016 - 2017 годы)</t>
  </si>
  <si>
    <t>р.п. Сява, ул. Ленина, 19</t>
  </si>
  <si>
    <t>Перечень многоквартирных домов, в отношении которых планируется предоставление финансовой поддержки на переселение граждан в рамках реализации государственной региональной адресной программы 
 "Переселение граждан из аварийного жилищного фонда на территории Нижегородской области, в том числе с учетом необходимости развития малоэтажного жилищного строительства на 2013-2017 годы"</t>
  </si>
  <si>
    <t>4 квартал 2016 года</t>
  </si>
  <si>
    <t>Изменение площади</t>
  </si>
  <si>
    <t>Изменение средств 
Фонд</t>
  </si>
  <si>
    <t>Изменение средств 
Область</t>
  </si>
  <si>
    <t xml:space="preserve"> + Иванов</t>
  </si>
  <si>
    <t>г. Шахунья, ул. Советская, д. 29</t>
  </si>
  <si>
    <t>г. Шахунья, ул. Советская, д. 31</t>
  </si>
  <si>
    <t>р.п. Сява, ул. Школьная, д. 9</t>
  </si>
  <si>
    <t>р.п. Сява, ул. Школьная, д. 15</t>
  </si>
  <si>
    <t>г. Шахунья, ул. Зеленая, д. 22</t>
  </si>
  <si>
    <t xml:space="preserve">Итого </t>
  </si>
  <si>
    <t>Итого</t>
  </si>
  <si>
    <t>"ПРИЛОЖЕНИЕ 1
к постновлению администрации городского округа город Шахунья Нижегородскогой области от 06.10.2014 года № 1023</t>
  </si>
  <si>
    <t>390 507,80</t>
  </si>
  <si>
    <t>1 325 026,00</t>
  </si>
  <si>
    <t>563 560,00</t>
  </si>
  <si>
    <t>462 168,00</t>
  </si>
  <si>
    <t>ПРИЛОЖЕНИЕ 
к постановлению администрации городского округа
город Шахунья Нижегородской области
от 30.12.2015 года № 1564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</si>
</sst>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0"/>
    <numFmt numFmtId="177" formatCode="#,##0.00000000000000000"/>
    <numFmt numFmtId="178" formatCode="#,##0.000"/>
    <numFmt numFmtId="179" formatCode="#,##0.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0000"/>
    <numFmt numFmtId="187" formatCode="#,##0.00000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#,##0.000000000000000000"/>
    <numFmt numFmtId="199" formatCode="#,##0.0000000000000000000"/>
    <numFmt numFmtId="200" formatCode="#,##0.00000000000000000000"/>
    <numFmt numFmtId="201" formatCode="0.0"/>
    <numFmt numFmtId="202" formatCode="0.000%"/>
    <numFmt numFmtId="203" formatCode="0.0000%"/>
    <numFmt numFmtId="204" formatCode="0.00000%"/>
    <numFmt numFmtId="205" formatCode="0.000000%"/>
    <numFmt numFmtId="206" formatCode="0.0000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1" fontId="4" fillId="33" borderId="0" xfId="0" applyNumberFormat="1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textRotation="90" wrapText="1"/>
    </xf>
    <xf numFmtId="4" fontId="2" fillId="33" borderId="10" xfId="0" applyNumberFormat="1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>
      <alignment horizontal="center" vertical="center" wrapText="1"/>
    </xf>
    <xf numFmtId="184" fontId="2" fillId="33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185" fontId="2" fillId="34" borderId="0" xfId="0" applyNumberFormat="1" applyFont="1" applyFill="1" applyBorder="1" applyAlignment="1">
      <alignment horizontal="center" vertical="center" wrapText="1"/>
    </xf>
    <xf numFmtId="182" fontId="2" fillId="34" borderId="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textRotation="90" wrapText="1"/>
    </xf>
    <xf numFmtId="4" fontId="2" fillId="33" borderId="10" xfId="0" applyNumberFormat="1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SheetLayoutView="100" zoomScalePageLayoutView="0" workbookViewId="0" topLeftCell="F1">
      <selection activeCell="R2" sqref="R2:T2"/>
    </sheetView>
  </sheetViews>
  <sheetFormatPr defaultColWidth="9.140625" defaultRowHeight="12.75"/>
  <cols>
    <col min="1" max="1" width="5.8515625" style="2" customWidth="1"/>
    <col min="2" max="2" width="26.00390625" style="3" customWidth="1"/>
    <col min="3" max="3" width="6.28125" style="2" customWidth="1"/>
    <col min="4" max="4" width="9.28125" style="10" customWidth="1"/>
    <col min="5" max="5" width="9.421875" style="10" customWidth="1"/>
    <col min="6" max="6" width="8.28125" style="2" customWidth="1"/>
    <col min="7" max="7" width="6.140625" style="4" customWidth="1"/>
    <col min="8" max="8" width="5.7109375" style="4" customWidth="1"/>
    <col min="9" max="9" width="10.7109375" style="5" customWidth="1"/>
    <col min="10" max="10" width="6.00390625" style="6" customWidth="1"/>
    <col min="11" max="11" width="6.28125" style="6" customWidth="1"/>
    <col min="12" max="12" width="7.140625" style="6" customWidth="1"/>
    <col min="13" max="13" width="9.57421875" style="5" customWidth="1"/>
    <col min="14" max="14" width="10.28125" style="5" customWidth="1"/>
    <col min="15" max="15" width="10.421875" style="5" customWidth="1"/>
    <col min="16" max="16" width="14.28125" style="38" customWidth="1"/>
    <col min="17" max="17" width="15.421875" style="38" customWidth="1"/>
    <col min="18" max="18" width="14.7109375" style="38" customWidth="1"/>
    <col min="19" max="19" width="14.00390625" style="38" customWidth="1"/>
    <col min="20" max="20" width="12.28125" style="39" customWidth="1"/>
    <col min="21" max="21" width="18.28125" style="8" customWidth="1"/>
    <col min="22" max="22" width="12.57421875" style="9" customWidth="1"/>
    <col min="23" max="23" width="14.7109375" style="2" customWidth="1"/>
    <col min="24" max="24" width="15.140625" style="2" customWidth="1"/>
    <col min="25" max="25" width="12.421875" style="2" bestFit="1" customWidth="1"/>
    <col min="26" max="26" width="11.7109375" style="2" bestFit="1" customWidth="1"/>
    <col min="27" max="30" width="9.140625" style="2" customWidth="1"/>
    <col min="31" max="31" width="12.28125" style="2" customWidth="1"/>
    <col min="32" max="16384" width="9.140625" style="2" customWidth="1"/>
  </cols>
  <sheetData>
    <row r="1" spans="4:20" ht="58.5" customHeight="1">
      <c r="D1" s="2"/>
      <c r="E1" s="2"/>
      <c r="M1" s="7"/>
      <c r="N1" s="7"/>
      <c r="O1" s="7"/>
      <c r="P1" s="7"/>
      <c r="Q1" s="7"/>
      <c r="R1" s="63" t="s">
        <v>81</v>
      </c>
      <c r="S1" s="63"/>
      <c r="T1" s="63"/>
    </row>
    <row r="2" spans="1:20" ht="77.25" customHeight="1">
      <c r="A2" s="10"/>
      <c r="M2" s="7"/>
      <c r="N2" s="7"/>
      <c r="O2" s="7"/>
      <c r="P2" s="7"/>
      <c r="Q2" s="7"/>
      <c r="R2" s="63" t="s">
        <v>76</v>
      </c>
      <c r="S2" s="63"/>
      <c r="T2" s="63"/>
    </row>
    <row r="3" spans="1:20" ht="33.7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4" ht="38.25" customHeight="1">
      <c r="A4" s="61" t="s">
        <v>1</v>
      </c>
      <c r="B4" s="61" t="s">
        <v>10</v>
      </c>
      <c r="C4" s="61" t="s">
        <v>11</v>
      </c>
      <c r="D4" s="61"/>
      <c r="E4" s="60" t="s">
        <v>5</v>
      </c>
      <c r="F4" s="60" t="s">
        <v>12</v>
      </c>
      <c r="G4" s="59" t="s">
        <v>14</v>
      </c>
      <c r="H4" s="59" t="s">
        <v>15</v>
      </c>
      <c r="I4" s="58" t="s">
        <v>42</v>
      </c>
      <c r="J4" s="56" t="s">
        <v>43</v>
      </c>
      <c r="K4" s="56"/>
      <c r="L4" s="56"/>
      <c r="M4" s="55" t="s">
        <v>44</v>
      </c>
      <c r="N4" s="55"/>
      <c r="O4" s="55"/>
      <c r="P4" s="55" t="s">
        <v>6</v>
      </c>
      <c r="Q4" s="55"/>
      <c r="R4" s="55"/>
      <c r="S4" s="55"/>
      <c r="T4" s="58" t="s">
        <v>52</v>
      </c>
      <c r="U4" s="66" t="s">
        <v>65</v>
      </c>
      <c r="V4" s="55" t="s">
        <v>66</v>
      </c>
      <c r="W4" s="55" t="s">
        <v>67</v>
      </c>
      <c r="X4" s="55" t="s">
        <v>68</v>
      </c>
    </row>
    <row r="5" spans="1:24" ht="20.25" customHeight="1">
      <c r="A5" s="61"/>
      <c r="B5" s="61"/>
      <c r="C5" s="61"/>
      <c r="D5" s="61"/>
      <c r="E5" s="60"/>
      <c r="F5" s="60"/>
      <c r="G5" s="59"/>
      <c r="H5" s="59"/>
      <c r="I5" s="58"/>
      <c r="J5" s="57" t="s">
        <v>7</v>
      </c>
      <c r="K5" s="56" t="s">
        <v>45</v>
      </c>
      <c r="L5" s="56"/>
      <c r="M5" s="58" t="s">
        <v>7</v>
      </c>
      <c r="N5" s="55" t="s">
        <v>45</v>
      </c>
      <c r="O5" s="55"/>
      <c r="P5" s="58" t="s">
        <v>0</v>
      </c>
      <c r="Q5" s="58" t="s">
        <v>9</v>
      </c>
      <c r="R5" s="58" t="s">
        <v>2</v>
      </c>
      <c r="S5" s="58" t="s">
        <v>8</v>
      </c>
      <c r="T5" s="58"/>
      <c r="U5" s="66"/>
      <c r="V5" s="55"/>
      <c r="W5" s="55"/>
      <c r="X5" s="55"/>
    </row>
    <row r="6" spans="1:24" ht="63.75" customHeight="1">
      <c r="A6" s="61"/>
      <c r="B6" s="61"/>
      <c r="C6" s="60" t="s">
        <v>3</v>
      </c>
      <c r="D6" s="60" t="s">
        <v>4</v>
      </c>
      <c r="E6" s="60"/>
      <c r="F6" s="60"/>
      <c r="G6" s="59"/>
      <c r="H6" s="59"/>
      <c r="I6" s="58"/>
      <c r="J6" s="57"/>
      <c r="K6" s="11" t="s">
        <v>46</v>
      </c>
      <c r="L6" s="11" t="s">
        <v>47</v>
      </c>
      <c r="M6" s="58"/>
      <c r="N6" s="12" t="s">
        <v>46</v>
      </c>
      <c r="O6" s="12" t="s">
        <v>47</v>
      </c>
      <c r="P6" s="58"/>
      <c r="Q6" s="58"/>
      <c r="R6" s="58"/>
      <c r="S6" s="58"/>
      <c r="T6" s="58"/>
      <c r="U6" s="66"/>
      <c r="V6" s="55"/>
      <c r="W6" s="55"/>
      <c r="X6" s="55"/>
    </row>
    <row r="7" spans="1:24" ht="12">
      <c r="A7" s="61"/>
      <c r="B7" s="61"/>
      <c r="C7" s="60"/>
      <c r="D7" s="60"/>
      <c r="E7" s="60"/>
      <c r="F7" s="60"/>
      <c r="G7" s="13" t="s">
        <v>48</v>
      </c>
      <c r="H7" s="13" t="s">
        <v>48</v>
      </c>
      <c r="I7" s="14" t="s">
        <v>49</v>
      </c>
      <c r="J7" s="15" t="s">
        <v>50</v>
      </c>
      <c r="K7" s="15" t="s">
        <v>50</v>
      </c>
      <c r="L7" s="15" t="s">
        <v>50</v>
      </c>
      <c r="M7" s="14" t="s">
        <v>49</v>
      </c>
      <c r="N7" s="14" t="s">
        <v>49</v>
      </c>
      <c r="O7" s="14" t="s">
        <v>49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6"/>
      <c r="V7" s="17"/>
      <c r="W7" s="18"/>
      <c r="X7" s="18"/>
    </row>
    <row r="8" spans="1:24" ht="12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3">
        <v>7</v>
      </c>
      <c r="H8" s="13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/>
      <c r="V8" s="17"/>
      <c r="W8" s="18"/>
      <c r="X8" s="18"/>
    </row>
    <row r="9" spans="1:24" ht="12">
      <c r="A9" s="55" t="s">
        <v>13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16"/>
      <c r="V9" s="17"/>
      <c r="W9" s="18"/>
      <c r="X9" s="18"/>
    </row>
    <row r="10" spans="1:24" ht="12">
      <c r="A10" s="68" t="s">
        <v>74</v>
      </c>
      <c r="B10" s="68"/>
      <c r="C10" s="68"/>
      <c r="D10" s="68"/>
      <c r="E10" s="68"/>
      <c r="F10" s="68"/>
      <c r="G10" s="13">
        <f aca="true" t="shared" si="0" ref="G10:T10">SUM(G11:G14)</f>
        <v>75</v>
      </c>
      <c r="H10" s="13">
        <f t="shared" si="0"/>
        <v>75</v>
      </c>
      <c r="I10" s="14">
        <f t="shared" si="0"/>
        <v>1106.4</v>
      </c>
      <c r="J10" s="15">
        <f t="shared" si="0"/>
        <v>33</v>
      </c>
      <c r="K10" s="15">
        <f t="shared" si="0"/>
        <v>15</v>
      </c>
      <c r="L10" s="15">
        <f t="shared" si="0"/>
        <v>18</v>
      </c>
      <c r="M10" s="14">
        <f t="shared" si="0"/>
        <v>1073.3</v>
      </c>
      <c r="N10" s="14">
        <f t="shared" si="0"/>
        <v>461.99999999999994</v>
      </c>
      <c r="O10" s="14">
        <f t="shared" si="0"/>
        <v>611.3</v>
      </c>
      <c r="P10" s="21">
        <f t="shared" si="0"/>
        <v>37136180</v>
      </c>
      <c r="Q10" s="21">
        <f t="shared" si="0"/>
        <v>22944369.200000003</v>
      </c>
      <c r="R10" s="21">
        <f t="shared" si="0"/>
        <v>4387030.8</v>
      </c>
      <c r="S10" s="21">
        <f t="shared" si="0"/>
        <v>9804780</v>
      </c>
      <c r="T10" s="21">
        <f t="shared" si="0"/>
        <v>4695220</v>
      </c>
      <c r="U10" s="16"/>
      <c r="V10" s="17"/>
      <c r="W10" s="18"/>
      <c r="X10" s="18"/>
    </row>
    <row r="11" spans="1:24" ht="24">
      <c r="A11" s="19">
        <v>1</v>
      </c>
      <c r="B11" s="1" t="s">
        <v>54</v>
      </c>
      <c r="C11" s="22">
        <v>5</v>
      </c>
      <c r="D11" s="20">
        <v>40711</v>
      </c>
      <c r="E11" s="19" t="s">
        <v>17</v>
      </c>
      <c r="F11" s="19" t="s">
        <v>53</v>
      </c>
      <c r="G11" s="15">
        <v>20</v>
      </c>
      <c r="H11" s="15">
        <v>20</v>
      </c>
      <c r="I11" s="14">
        <v>251</v>
      </c>
      <c r="J11" s="15">
        <f>SUM(K11:L11)</f>
        <v>7</v>
      </c>
      <c r="K11" s="15">
        <v>0</v>
      </c>
      <c r="L11" s="15">
        <v>7</v>
      </c>
      <c r="M11" s="14">
        <f>SUM(N11:O11)</f>
        <v>251</v>
      </c>
      <c r="N11" s="14">
        <v>0</v>
      </c>
      <c r="O11" s="14">
        <v>251</v>
      </c>
      <c r="P11" s="21">
        <f>SUM(Q11:S11)</f>
        <v>8684600</v>
      </c>
      <c r="Q11" s="21">
        <v>5365728.76</v>
      </c>
      <c r="R11" s="21">
        <v>1025943.0899999999</v>
      </c>
      <c r="S11" s="21">
        <v>2292928.15</v>
      </c>
      <c r="T11" s="21">
        <v>830400</v>
      </c>
      <c r="U11" s="16"/>
      <c r="V11" s="17"/>
      <c r="W11" s="18"/>
      <c r="X11" s="18"/>
    </row>
    <row r="12" spans="1:24" ht="24">
      <c r="A12" s="19">
        <v>2</v>
      </c>
      <c r="B12" s="1" t="s">
        <v>55</v>
      </c>
      <c r="C12" s="22">
        <v>13</v>
      </c>
      <c r="D12" s="20">
        <v>39077</v>
      </c>
      <c r="E12" s="19" t="s">
        <v>53</v>
      </c>
      <c r="F12" s="19" t="s">
        <v>53</v>
      </c>
      <c r="G12" s="15">
        <v>9</v>
      </c>
      <c r="H12" s="15">
        <v>9</v>
      </c>
      <c r="I12" s="14">
        <v>141.3</v>
      </c>
      <c r="J12" s="15">
        <f>SUM(K12:L12)</f>
        <v>4</v>
      </c>
      <c r="K12" s="15">
        <v>2</v>
      </c>
      <c r="L12" s="15">
        <v>2</v>
      </c>
      <c r="M12" s="14">
        <f>SUM(N12:O12)</f>
        <v>108.2</v>
      </c>
      <c r="N12" s="14">
        <v>53.2</v>
      </c>
      <c r="O12" s="14">
        <v>55</v>
      </c>
      <c r="P12" s="21">
        <f>SUM(Q12:S12)</f>
        <v>3743720</v>
      </c>
      <c r="Q12" s="21">
        <v>2313035.25</v>
      </c>
      <c r="R12" s="21">
        <v>442259.14</v>
      </c>
      <c r="S12" s="21">
        <v>988425.6100000001</v>
      </c>
      <c r="T12" s="21">
        <v>1100280</v>
      </c>
      <c r="U12" s="16"/>
      <c r="V12" s="17"/>
      <c r="W12" s="18"/>
      <c r="X12" s="18"/>
    </row>
    <row r="13" spans="1:24" ht="24">
      <c r="A13" s="19">
        <v>3</v>
      </c>
      <c r="B13" s="1" t="s">
        <v>56</v>
      </c>
      <c r="C13" s="22">
        <v>15</v>
      </c>
      <c r="D13" s="20">
        <v>39077</v>
      </c>
      <c r="E13" s="19" t="s">
        <v>53</v>
      </c>
      <c r="F13" s="19" t="s">
        <v>53</v>
      </c>
      <c r="G13" s="15">
        <v>38</v>
      </c>
      <c r="H13" s="15">
        <v>38</v>
      </c>
      <c r="I13" s="14">
        <v>534.4</v>
      </c>
      <c r="J13" s="15">
        <f>SUM(K13:L13)</f>
        <v>16</v>
      </c>
      <c r="K13" s="15">
        <v>8</v>
      </c>
      <c r="L13" s="15">
        <v>8</v>
      </c>
      <c r="M13" s="14">
        <f>SUM(N13:O13)</f>
        <v>534.3999999999999</v>
      </c>
      <c r="N13" s="14">
        <v>263.99999999999994</v>
      </c>
      <c r="O13" s="14">
        <v>270.4</v>
      </c>
      <c r="P13" s="21">
        <f>SUM(Q13:S13)</f>
        <v>18490240</v>
      </c>
      <c r="Q13" s="21">
        <v>11424085.440000001</v>
      </c>
      <c r="R13" s="21">
        <v>2184318.7199999997</v>
      </c>
      <c r="S13" s="21">
        <v>4881835.84</v>
      </c>
      <c r="T13" s="21">
        <v>2131360</v>
      </c>
      <c r="U13" s="16"/>
      <c r="V13" s="17"/>
      <c r="W13" s="18"/>
      <c r="X13" s="18"/>
    </row>
    <row r="14" spans="1:24" ht="24">
      <c r="A14" s="19">
        <v>4</v>
      </c>
      <c r="B14" s="1" t="s">
        <v>57</v>
      </c>
      <c r="C14" s="22">
        <v>11</v>
      </c>
      <c r="D14" s="20">
        <v>39077</v>
      </c>
      <c r="E14" s="19" t="s">
        <v>53</v>
      </c>
      <c r="F14" s="19" t="s">
        <v>53</v>
      </c>
      <c r="G14" s="15">
        <v>8</v>
      </c>
      <c r="H14" s="15">
        <v>8</v>
      </c>
      <c r="I14" s="14">
        <v>179.7</v>
      </c>
      <c r="J14" s="15">
        <f>SUM(K14:L14)</f>
        <v>6</v>
      </c>
      <c r="K14" s="15">
        <v>5</v>
      </c>
      <c r="L14" s="15">
        <v>1</v>
      </c>
      <c r="M14" s="14">
        <f>SUM(N14:O14)</f>
        <v>179.70000000000002</v>
      </c>
      <c r="N14" s="14">
        <v>144.8</v>
      </c>
      <c r="O14" s="14">
        <v>34.9</v>
      </c>
      <c r="P14" s="21">
        <f>SUM(Q14:S14)</f>
        <v>6217620</v>
      </c>
      <c r="Q14" s="21">
        <v>3841519.75</v>
      </c>
      <c r="R14" s="21">
        <v>734509.8500000001</v>
      </c>
      <c r="S14" s="21">
        <v>1641590.4000000001</v>
      </c>
      <c r="T14" s="21">
        <v>633180</v>
      </c>
      <c r="U14" s="16"/>
      <c r="V14" s="17"/>
      <c r="W14" s="18"/>
      <c r="X14" s="18"/>
    </row>
    <row r="15" spans="1:20" ht="24.75" customHeight="1">
      <c r="A15" s="61" t="s">
        <v>18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2"/>
      <c r="S15" s="62"/>
      <c r="T15" s="62"/>
    </row>
    <row r="16" spans="1:24" ht="24.75" customHeight="1">
      <c r="A16" s="54" t="s">
        <v>74</v>
      </c>
      <c r="B16" s="54"/>
      <c r="C16" s="54"/>
      <c r="D16" s="54"/>
      <c r="E16" s="54"/>
      <c r="F16" s="54"/>
      <c r="G16" s="13">
        <f>G17+G18+G19+G20+G21+G22+G23+G24+G25+G26</f>
        <v>95</v>
      </c>
      <c r="H16" s="13">
        <f aca="true" t="shared" si="1" ref="H16:S16">H17+H18+H19+H20+H21+H22+H23+H24+H25+H26</f>
        <v>95</v>
      </c>
      <c r="I16" s="14">
        <f t="shared" si="1"/>
        <v>1399.64</v>
      </c>
      <c r="J16" s="15">
        <f t="shared" si="1"/>
        <v>49</v>
      </c>
      <c r="K16" s="15">
        <f t="shared" si="1"/>
        <v>31</v>
      </c>
      <c r="L16" s="15">
        <f t="shared" si="1"/>
        <v>18</v>
      </c>
      <c r="M16" s="14">
        <f t="shared" si="1"/>
        <v>1399.64</v>
      </c>
      <c r="N16" s="14">
        <f t="shared" si="1"/>
        <v>894.14</v>
      </c>
      <c r="O16" s="14">
        <f t="shared" si="1"/>
        <v>505.5</v>
      </c>
      <c r="P16" s="21">
        <f t="shared" si="1"/>
        <v>50988885.2</v>
      </c>
      <c r="Q16" s="21">
        <f t="shared" si="1"/>
        <v>24936394.68</v>
      </c>
      <c r="R16" s="21">
        <f t="shared" si="1"/>
        <v>11718367.410000002</v>
      </c>
      <c r="S16" s="21">
        <f t="shared" si="1"/>
        <v>14334123.11</v>
      </c>
      <c r="T16" s="21">
        <v>4929667.8</v>
      </c>
      <c r="U16" s="23">
        <f aca="true" t="shared" si="2" ref="U16:U26">Q16/P16</f>
        <v>0.48905549870700055</v>
      </c>
      <c r="V16" s="24">
        <f aca="true" t="shared" si="3" ref="V16:V26">R16/P16</f>
        <v>0.22982199677509327</v>
      </c>
      <c r="W16" s="2">
        <v>24907863.16</v>
      </c>
      <c r="X16" s="2">
        <f>W16/P16</f>
        <v>0.48849593518863593</v>
      </c>
    </row>
    <row r="17" spans="1:24" s="43" customFormat="1" ht="24.75" customHeight="1" thickBot="1">
      <c r="A17" s="44">
        <v>5</v>
      </c>
      <c r="B17" s="45" t="s">
        <v>69</v>
      </c>
      <c r="C17" s="46">
        <v>1</v>
      </c>
      <c r="D17" s="47">
        <v>39059</v>
      </c>
      <c r="E17" s="44" t="s">
        <v>53</v>
      </c>
      <c r="F17" s="44" t="s">
        <v>19</v>
      </c>
      <c r="G17" s="46">
        <v>8</v>
      </c>
      <c r="H17" s="46">
        <v>8</v>
      </c>
      <c r="I17" s="48">
        <v>88.6</v>
      </c>
      <c r="J17" s="49">
        <v>4</v>
      </c>
      <c r="K17" s="49">
        <v>2</v>
      </c>
      <c r="L17" s="49">
        <v>2</v>
      </c>
      <c r="M17" s="48">
        <f aca="true" t="shared" si="4" ref="M17:M26">N17+O17</f>
        <v>88.6</v>
      </c>
      <c r="N17" s="48">
        <v>45.8</v>
      </c>
      <c r="O17" s="48">
        <v>42.8</v>
      </c>
      <c r="P17" s="52">
        <f>M17*36430</f>
        <v>3227698</v>
      </c>
      <c r="Q17" s="52">
        <f>ROUNDDOWN(P17*0.4890555,2)</f>
        <v>1578523.45</v>
      </c>
      <c r="R17" s="52">
        <f>ROUND(M17*8372.415334,2)</f>
        <v>741796</v>
      </c>
      <c r="S17" s="52">
        <f aca="true" t="shared" si="5" ref="S17:S26">P17-Q17-R17</f>
        <v>907378.55</v>
      </c>
      <c r="T17" s="50">
        <v>993502</v>
      </c>
      <c r="U17" s="41">
        <f t="shared" si="2"/>
        <v>0.48905549713758845</v>
      </c>
      <c r="V17" s="42">
        <f t="shared" si="3"/>
        <v>0.22982199697741237</v>
      </c>
      <c r="W17" s="43">
        <v>11696540.39</v>
      </c>
      <c r="X17" s="43">
        <f>W17/P16</f>
        <v>0.22939392269749015</v>
      </c>
    </row>
    <row r="18" spans="1:22" ht="24.75" customHeight="1" thickBot="1">
      <c r="A18" s="19">
        <v>6</v>
      </c>
      <c r="B18" s="25" t="s">
        <v>70</v>
      </c>
      <c r="C18" s="13">
        <v>2</v>
      </c>
      <c r="D18" s="20">
        <v>39059</v>
      </c>
      <c r="E18" s="19" t="s">
        <v>19</v>
      </c>
      <c r="F18" s="19" t="s">
        <v>19</v>
      </c>
      <c r="G18" s="13">
        <v>7</v>
      </c>
      <c r="H18" s="13">
        <v>7</v>
      </c>
      <c r="I18" s="14">
        <v>154.54</v>
      </c>
      <c r="J18" s="15">
        <v>5</v>
      </c>
      <c r="K18" s="15">
        <v>4</v>
      </c>
      <c r="L18" s="15">
        <v>1</v>
      </c>
      <c r="M18" s="14">
        <f t="shared" si="4"/>
        <v>154.54</v>
      </c>
      <c r="N18" s="14">
        <v>121.94</v>
      </c>
      <c r="O18" s="14">
        <v>32.6</v>
      </c>
      <c r="P18" s="21">
        <f aca="true" t="shared" si="6" ref="P18:P26">M18*36430</f>
        <v>5629892.199999999</v>
      </c>
      <c r="Q18" s="21">
        <f aca="true" t="shared" si="7" ref="Q18:Q26">ROUNDDOWN(P18*0.4890555,2)</f>
        <v>2753329.74</v>
      </c>
      <c r="R18" s="21">
        <f aca="true" t="shared" si="8" ref="R18:R26">ROUND(M18*8372.415334,2)</f>
        <v>1293873.07</v>
      </c>
      <c r="S18" s="21">
        <f t="shared" si="5"/>
        <v>1582689.389999999</v>
      </c>
      <c r="T18" s="51" t="s">
        <v>77</v>
      </c>
      <c r="U18" s="23">
        <f t="shared" si="2"/>
        <v>0.4890554991443709</v>
      </c>
      <c r="V18" s="24">
        <f t="shared" si="3"/>
        <v>0.2298219973021864</v>
      </c>
    </row>
    <row r="19" spans="1:22" ht="24.75" customHeight="1" thickBot="1">
      <c r="A19" s="19">
        <v>7</v>
      </c>
      <c r="B19" s="25" t="s">
        <v>33</v>
      </c>
      <c r="C19" s="13">
        <v>3</v>
      </c>
      <c r="D19" s="20">
        <v>39059</v>
      </c>
      <c r="E19" s="19" t="s">
        <v>19</v>
      </c>
      <c r="F19" s="19" t="s">
        <v>19</v>
      </c>
      <c r="G19" s="13">
        <v>5</v>
      </c>
      <c r="H19" s="13">
        <v>5</v>
      </c>
      <c r="I19" s="14">
        <v>95.2</v>
      </c>
      <c r="J19" s="15">
        <v>3</v>
      </c>
      <c r="K19" s="15">
        <v>3</v>
      </c>
      <c r="L19" s="15">
        <v>0</v>
      </c>
      <c r="M19" s="14">
        <f t="shared" si="4"/>
        <v>95.2</v>
      </c>
      <c r="N19" s="14">
        <v>95.2</v>
      </c>
      <c r="O19" s="14">
        <v>0</v>
      </c>
      <c r="P19" s="21">
        <f t="shared" si="6"/>
        <v>3468136</v>
      </c>
      <c r="Q19" s="21">
        <f t="shared" si="7"/>
        <v>1696110.98</v>
      </c>
      <c r="R19" s="21">
        <f t="shared" si="8"/>
        <v>797053.94</v>
      </c>
      <c r="S19" s="21">
        <f t="shared" si="5"/>
        <v>974971.0800000001</v>
      </c>
      <c r="T19" s="51">
        <v>0</v>
      </c>
      <c r="U19" s="23">
        <f t="shared" si="2"/>
        <v>0.4890554984002934</v>
      </c>
      <c r="V19" s="24">
        <f t="shared" si="3"/>
        <v>0.22982199659990263</v>
      </c>
    </row>
    <row r="20" spans="1:22" ht="24.75" customHeight="1" thickBot="1">
      <c r="A20" s="19">
        <v>8</v>
      </c>
      <c r="B20" s="25" t="s">
        <v>34</v>
      </c>
      <c r="C20" s="13">
        <v>7</v>
      </c>
      <c r="D20" s="20">
        <v>39077</v>
      </c>
      <c r="E20" s="19" t="s">
        <v>53</v>
      </c>
      <c r="F20" s="19" t="s">
        <v>19</v>
      </c>
      <c r="G20" s="13">
        <v>18</v>
      </c>
      <c r="H20" s="13">
        <v>18</v>
      </c>
      <c r="I20" s="14">
        <v>281.8</v>
      </c>
      <c r="J20" s="15">
        <v>10</v>
      </c>
      <c r="K20" s="15">
        <v>8</v>
      </c>
      <c r="L20" s="15">
        <v>2</v>
      </c>
      <c r="M20" s="14">
        <f t="shared" si="4"/>
        <v>281.8</v>
      </c>
      <c r="N20" s="14">
        <v>227.2</v>
      </c>
      <c r="O20" s="14">
        <v>54.6</v>
      </c>
      <c r="P20" s="21">
        <f t="shared" si="6"/>
        <v>10265974</v>
      </c>
      <c r="Q20" s="21">
        <f t="shared" si="7"/>
        <v>5020631.04</v>
      </c>
      <c r="R20" s="21">
        <f t="shared" si="8"/>
        <v>2359346.64</v>
      </c>
      <c r="S20" s="21">
        <f t="shared" si="5"/>
        <v>2885996.32</v>
      </c>
      <c r="T20" s="51" t="s">
        <v>78</v>
      </c>
      <c r="U20" s="23">
        <f t="shared" si="2"/>
        <v>0.4890554992638789</v>
      </c>
      <c r="V20" s="24">
        <f t="shared" si="3"/>
        <v>0.22982199643209697</v>
      </c>
    </row>
    <row r="21" spans="1:22" ht="24.75" customHeight="1" thickBot="1">
      <c r="A21" s="19">
        <v>9</v>
      </c>
      <c r="B21" s="25" t="s">
        <v>35</v>
      </c>
      <c r="C21" s="13">
        <v>8</v>
      </c>
      <c r="D21" s="20">
        <v>39077</v>
      </c>
      <c r="E21" s="19" t="s">
        <v>53</v>
      </c>
      <c r="F21" s="19" t="s">
        <v>19</v>
      </c>
      <c r="G21" s="13">
        <v>3</v>
      </c>
      <c r="H21" s="13">
        <v>3</v>
      </c>
      <c r="I21" s="14">
        <v>108</v>
      </c>
      <c r="J21" s="15">
        <v>3</v>
      </c>
      <c r="K21" s="15">
        <v>3</v>
      </c>
      <c r="L21" s="15">
        <v>0</v>
      </c>
      <c r="M21" s="14">
        <f t="shared" si="4"/>
        <v>108</v>
      </c>
      <c r="N21" s="14">
        <v>108</v>
      </c>
      <c r="O21" s="14">
        <v>0</v>
      </c>
      <c r="P21" s="21">
        <f t="shared" si="6"/>
        <v>3934440</v>
      </c>
      <c r="Q21" s="21">
        <f t="shared" si="7"/>
        <v>1924159.52</v>
      </c>
      <c r="R21" s="21">
        <f t="shared" si="8"/>
        <v>904220.86</v>
      </c>
      <c r="S21" s="21">
        <f t="shared" si="5"/>
        <v>1106059.62</v>
      </c>
      <c r="T21" s="51" t="s">
        <v>79</v>
      </c>
      <c r="U21" s="23">
        <f t="shared" si="2"/>
        <v>0.4890554996390846</v>
      </c>
      <c r="V21" s="24">
        <f t="shared" si="3"/>
        <v>0.22982199753967528</v>
      </c>
    </row>
    <row r="22" spans="1:22" ht="24.75" customHeight="1" thickBot="1">
      <c r="A22" s="19">
        <v>10</v>
      </c>
      <c r="B22" s="25" t="s">
        <v>36</v>
      </c>
      <c r="C22" s="13">
        <v>2</v>
      </c>
      <c r="D22" s="20">
        <v>39808</v>
      </c>
      <c r="E22" s="19" t="s">
        <v>53</v>
      </c>
      <c r="F22" s="19" t="s">
        <v>19</v>
      </c>
      <c r="G22" s="13">
        <v>6</v>
      </c>
      <c r="H22" s="13">
        <v>6</v>
      </c>
      <c r="I22" s="14">
        <v>42.4</v>
      </c>
      <c r="J22" s="15">
        <v>2</v>
      </c>
      <c r="K22" s="15">
        <v>0</v>
      </c>
      <c r="L22" s="15">
        <v>2</v>
      </c>
      <c r="M22" s="14">
        <f t="shared" si="4"/>
        <v>42.4</v>
      </c>
      <c r="N22" s="14">
        <v>0</v>
      </c>
      <c r="O22" s="14">
        <v>42.4</v>
      </c>
      <c r="P22" s="21">
        <f t="shared" si="6"/>
        <v>1544632</v>
      </c>
      <c r="Q22" s="21">
        <f t="shared" si="7"/>
        <v>755410.77</v>
      </c>
      <c r="R22" s="21">
        <f t="shared" si="8"/>
        <v>354990.41</v>
      </c>
      <c r="S22" s="21">
        <f t="shared" si="5"/>
        <v>434230.82</v>
      </c>
      <c r="T22" s="51" t="s">
        <v>80</v>
      </c>
      <c r="U22" s="23">
        <f t="shared" si="2"/>
        <v>0.4890554967137804</v>
      </c>
      <c r="V22" s="24">
        <f t="shared" si="3"/>
        <v>0.2298219964366917</v>
      </c>
    </row>
    <row r="23" spans="1:22" ht="24.75" customHeight="1" thickBot="1">
      <c r="A23" s="19">
        <v>11</v>
      </c>
      <c r="B23" s="25" t="s">
        <v>37</v>
      </c>
      <c r="C23" s="13">
        <v>3</v>
      </c>
      <c r="D23" s="20">
        <v>39808</v>
      </c>
      <c r="E23" s="19" t="s">
        <v>19</v>
      </c>
      <c r="F23" s="19" t="s">
        <v>19</v>
      </c>
      <c r="G23" s="13">
        <v>16</v>
      </c>
      <c r="H23" s="13">
        <v>16</v>
      </c>
      <c r="I23" s="14">
        <v>129.1</v>
      </c>
      <c r="J23" s="15">
        <v>4</v>
      </c>
      <c r="K23" s="15">
        <v>0</v>
      </c>
      <c r="L23" s="15">
        <v>4</v>
      </c>
      <c r="M23" s="14">
        <f t="shared" si="4"/>
        <v>129.1</v>
      </c>
      <c r="N23" s="14">
        <v>0</v>
      </c>
      <c r="O23" s="14">
        <v>129.1</v>
      </c>
      <c r="P23" s="21">
        <f t="shared" si="6"/>
        <v>4703113</v>
      </c>
      <c r="Q23" s="21">
        <f t="shared" si="7"/>
        <v>2300083.27</v>
      </c>
      <c r="R23" s="21">
        <f t="shared" si="8"/>
        <v>1080878.82</v>
      </c>
      <c r="S23" s="21">
        <f t="shared" si="5"/>
        <v>1322150.91</v>
      </c>
      <c r="T23" s="50">
        <v>367943</v>
      </c>
      <c r="U23" s="23">
        <f t="shared" si="2"/>
        <v>0.48905549792233355</v>
      </c>
      <c r="V23" s="24">
        <f t="shared" si="3"/>
        <v>0.22982199662223723</v>
      </c>
    </row>
    <row r="24" spans="1:22" ht="24.75" customHeight="1" thickBot="1">
      <c r="A24" s="19">
        <v>12</v>
      </c>
      <c r="B24" s="25" t="s">
        <v>38</v>
      </c>
      <c r="C24" s="13">
        <v>4</v>
      </c>
      <c r="D24" s="20">
        <v>39808</v>
      </c>
      <c r="E24" s="19" t="s">
        <v>19</v>
      </c>
      <c r="F24" s="19" t="s">
        <v>19</v>
      </c>
      <c r="G24" s="13">
        <v>10</v>
      </c>
      <c r="H24" s="13">
        <v>10</v>
      </c>
      <c r="I24" s="14">
        <v>198.6</v>
      </c>
      <c r="J24" s="15">
        <v>7</v>
      </c>
      <c r="K24" s="15">
        <v>6</v>
      </c>
      <c r="L24" s="15">
        <v>1</v>
      </c>
      <c r="M24" s="14">
        <f t="shared" si="4"/>
        <v>198.6</v>
      </c>
      <c r="N24" s="14">
        <v>169.7</v>
      </c>
      <c r="O24" s="14">
        <v>28.9</v>
      </c>
      <c r="P24" s="21">
        <f t="shared" si="6"/>
        <v>7234998</v>
      </c>
      <c r="Q24" s="21">
        <f t="shared" si="7"/>
        <v>3538315.56</v>
      </c>
      <c r="R24" s="21">
        <f t="shared" si="8"/>
        <v>1662761.69</v>
      </c>
      <c r="S24" s="21">
        <f t="shared" si="5"/>
        <v>2033920.75</v>
      </c>
      <c r="T24" s="50">
        <v>415302</v>
      </c>
      <c r="U24" s="23">
        <f t="shared" si="2"/>
        <v>0.4890554993933654</v>
      </c>
      <c r="V24" s="24">
        <f t="shared" si="3"/>
        <v>0.22982199718645394</v>
      </c>
    </row>
    <row r="25" spans="1:22" ht="24.75" customHeight="1" thickBot="1">
      <c r="A25" s="19">
        <v>13</v>
      </c>
      <c r="B25" s="25" t="s">
        <v>39</v>
      </c>
      <c r="C25" s="13">
        <v>5</v>
      </c>
      <c r="D25" s="20">
        <v>39808</v>
      </c>
      <c r="E25" s="19" t="s">
        <v>19</v>
      </c>
      <c r="F25" s="19" t="s">
        <v>19</v>
      </c>
      <c r="G25" s="13">
        <v>12</v>
      </c>
      <c r="H25" s="13">
        <v>12</v>
      </c>
      <c r="I25" s="14">
        <v>206.7</v>
      </c>
      <c r="J25" s="15">
        <v>7</v>
      </c>
      <c r="K25" s="15">
        <v>4</v>
      </c>
      <c r="L25" s="15">
        <v>3</v>
      </c>
      <c r="M25" s="14">
        <f t="shared" si="4"/>
        <v>206.7</v>
      </c>
      <c r="N25" s="14">
        <v>102.1</v>
      </c>
      <c r="O25" s="14">
        <v>104.6</v>
      </c>
      <c r="P25" s="21">
        <f t="shared" si="6"/>
        <v>7530081</v>
      </c>
      <c r="Q25" s="21">
        <f t="shared" si="7"/>
        <v>3682627.52</v>
      </c>
      <c r="R25" s="21">
        <f t="shared" si="8"/>
        <v>1730578.25</v>
      </c>
      <c r="S25" s="21">
        <f t="shared" si="5"/>
        <v>2116875.23</v>
      </c>
      <c r="T25" s="50">
        <v>72860</v>
      </c>
      <c r="U25" s="23">
        <f t="shared" si="2"/>
        <v>0.48905549887179167</v>
      </c>
      <c r="V25" s="24">
        <f t="shared" si="3"/>
        <v>0.2298219966026926</v>
      </c>
    </row>
    <row r="26" spans="1:22" ht="24.75" customHeight="1" thickBot="1">
      <c r="A26" s="19">
        <v>14</v>
      </c>
      <c r="B26" s="25" t="s">
        <v>40</v>
      </c>
      <c r="C26" s="13">
        <v>6</v>
      </c>
      <c r="D26" s="20">
        <v>39808</v>
      </c>
      <c r="E26" s="19" t="s">
        <v>19</v>
      </c>
      <c r="F26" s="19" t="s">
        <v>19</v>
      </c>
      <c r="G26" s="13">
        <v>10</v>
      </c>
      <c r="H26" s="13">
        <v>10</v>
      </c>
      <c r="I26" s="14">
        <v>94.7</v>
      </c>
      <c r="J26" s="15">
        <v>4</v>
      </c>
      <c r="K26" s="15">
        <v>1</v>
      </c>
      <c r="L26" s="15">
        <v>3</v>
      </c>
      <c r="M26" s="14">
        <f t="shared" si="4"/>
        <v>94.7</v>
      </c>
      <c r="N26" s="14">
        <v>24.2</v>
      </c>
      <c r="O26" s="14">
        <v>70.5</v>
      </c>
      <c r="P26" s="21">
        <f t="shared" si="6"/>
        <v>3449921</v>
      </c>
      <c r="Q26" s="21">
        <f t="shared" si="7"/>
        <v>1687202.83</v>
      </c>
      <c r="R26" s="21">
        <f t="shared" si="8"/>
        <v>792867.73</v>
      </c>
      <c r="S26" s="21">
        <f t="shared" si="5"/>
        <v>969850.44</v>
      </c>
      <c r="T26" s="50">
        <v>338799</v>
      </c>
      <c r="U26" s="23">
        <f t="shared" si="2"/>
        <v>0.48905549721283476</v>
      </c>
      <c r="V26" s="24">
        <f t="shared" si="3"/>
        <v>0.22982199592396463</v>
      </c>
    </row>
    <row r="27" spans="1:26" ht="24.75" customHeight="1">
      <c r="A27" s="61" t="s">
        <v>41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62"/>
      <c r="R27" s="62"/>
      <c r="S27" s="62"/>
      <c r="T27" s="62"/>
      <c r="U27" s="26"/>
      <c r="V27" s="27"/>
      <c r="W27" s="27"/>
      <c r="X27" s="27"/>
      <c r="Y27" s="28" t="e">
        <v>#DIV/0!</v>
      </c>
      <c r="Z27" s="24" t="e">
        <v>#DIV/0!</v>
      </c>
    </row>
    <row r="28" spans="1:26" ht="24.75" customHeight="1">
      <c r="A28" s="54" t="s">
        <v>74</v>
      </c>
      <c r="B28" s="54"/>
      <c r="C28" s="54"/>
      <c r="D28" s="54"/>
      <c r="E28" s="54"/>
      <c r="F28" s="54"/>
      <c r="G28" s="13">
        <f aca="true" t="shared" si="9" ref="G28:M28">G29+G30+G31+G32</f>
        <v>51</v>
      </c>
      <c r="H28" s="13">
        <f t="shared" si="9"/>
        <v>51</v>
      </c>
      <c r="I28" s="14">
        <f t="shared" si="9"/>
        <v>1603.2</v>
      </c>
      <c r="J28" s="13">
        <f t="shared" si="9"/>
        <v>36</v>
      </c>
      <c r="K28" s="13">
        <f t="shared" si="9"/>
        <v>20</v>
      </c>
      <c r="L28" s="13">
        <f t="shared" si="9"/>
        <v>16</v>
      </c>
      <c r="M28" s="14">
        <f t="shared" si="9"/>
        <v>1211.2</v>
      </c>
      <c r="N28" s="14">
        <f aca="true" t="shared" si="10" ref="N28:T28">N29+N30+N31+N32</f>
        <v>672.2</v>
      </c>
      <c r="O28" s="14">
        <f t="shared" si="10"/>
        <v>539</v>
      </c>
      <c r="P28" s="21">
        <f t="shared" si="10"/>
        <v>44124016</v>
      </c>
      <c r="Q28" s="21">
        <f t="shared" si="10"/>
        <v>21388190.14</v>
      </c>
      <c r="R28" s="21">
        <f t="shared" si="10"/>
        <v>10007040.46</v>
      </c>
      <c r="S28" s="21">
        <f t="shared" si="10"/>
        <v>12728785.4</v>
      </c>
      <c r="T28" s="21">
        <f t="shared" si="10"/>
        <v>1766855</v>
      </c>
      <c r="U28" s="16">
        <v>-64.5</v>
      </c>
      <c r="V28" s="14">
        <v>-1138984.7</v>
      </c>
      <c r="W28" s="14">
        <v>-532904.65</v>
      </c>
      <c r="X28" s="14"/>
      <c r="Y28" s="29">
        <v>0.48472783891656646</v>
      </c>
      <c r="Z28" s="24">
        <v>0.22679400012002535</v>
      </c>
    </row>
    <row r="29" spans="1:26" ht="24.75" customHeight="1">
      <c r="A29" s="19">
        <v>15</v>
      </c>
      <c r="B29" s="25" t="s">
        <v>58</v>
      </c>
      <c r="C29" s="13">
        <v>7</v>
      </c>
      <c r="D29" s="20">
        <v>39808</v>
      </c>
      <c r="E29" s="19" t="s">
        <v>64</v>
      </c>
      <c r="F29" s="19" t="s">
        <v>64</v>
      </c>
      <c r="G29" s="13">
        <v>6</v>
      </c>
      <c r="H29" s="13">
        <v>6</v>
      </c>
      <c r="I29" s="14">
        <v>185.8</v>
      </c>
      <c r="J29" s="15">
        <v>5</v>
      </c>
      <c r="K29" s="15">
        <v>4</v>
      </c>
      <c r="L29" s="15">
        <v>1</v>
      </c>
      <c r="M29" s="14">
        <v>154.3</v>
      </c>
      <c r="N29" s="14">
        <v>123.9</v>
      </c>
      <c r="O29" s="14">
        <v>30.4</v>
      </c>
      <c r="P29" s="21">
        <f>M29*36430</f>
        <v>5621149</v>
      </c>
      <c r="Q29" s="21">
        <f>ROUNDDOWN(P29*0.484729001,2)</f>
        <v>2724733.93</v>
      </c>
      <c r="R29" s="21">
        <f>ROUND(P29*0.22679351,2)</f>
        <v>1274840.11</v>
      </c>
      <c r="S29" s="21">
        <f>P29-Q29-R29</f>
        <v>1621574.9599999997</v>
      </c>
      <c r="T29" s="21">
        <v>0</v>
      </c>
      <c r="U29" s="16"/>
      <c r="V29" s="14"/>
      <c r="W29" s="14"/>
      <c r="X29" s="14"/>
      <c r="Y29" s="29">
        <v>0.4847278394506177</v>
      </c>
      <c r="Z29" s="24">
        <v>0.22679400065716104</v>
      </c>
    </row>
    <row r="30" spans="1:26" ht="24.75" customHeight="1">
      <c r="A30" s="19">
        <v>16</v>
      </c>
      <c r="B30" s="25" t="s">
        <v>59</v>
      </c>
      <c r="C30" s="13">
        <v>8</v>
      </c>
      <c r="D30" s="20">
        <v>40168</v>
      </c>
      <c r="E30" s="19" t="s">
        <v>64</v>
      </c>
      <c r="F30" s="19" t="s">
        <v>64</v>
      </c>
      <c r="G30" s="13">
        <v>15</v>
      </c>
      <c r="H30" s="13">
        <v>15</v>
      </c>
      <c r="I30" s="14">
        <v>307</v>
      </c>
      <c r="J30" s="15">
        <v>8</v>
      </c>
      <c r="K30" s="15">
        <v>5</v>
      </c>
      <c r="L30" s="15">
        <v>3</v>
      </c>
      <c r="M30" s="14">
        <v>307</v>
      </c>
      <c r="N30" s="14">
        <v>174</v>
      </c>
      <c r="O30" s="14">
        <v>133</v>
      </c>
      <c r="P30" s="21">
        <f>M30*36430</f>
        <v>11184010</v>
      </c>
      <c r="Q30" s="21">
        <f>ROUNDDOWN(P30*0.484729001,2)</f>
        <v>5421213.99</v>
      </c>
      <c r="R30" s="21">
        <f>ROUND(P30*0.22679351,2)</f>
        <v>2536460.88</v>
      </c>
      <c r="S30" s="21">
        <f>P30-Q30-R30</f>
        <v>3226335.13</v>
      </c>
      <c r="T30" s="21">
        <v>0</v>
      </c>
      <c r="U30" s="16"/>
      <c r="V30" s="14"/>
      <c r="W30" s="14"/>
      <c r="X30" s="14"/>
      <c r="Y30" s="29">
        <v>0.48472783912031553</v>
      </c>
      <c r="Z30" s="24">
        <v>0.22679399964771133</v>
      </c>
    </row>
    <row r="31" spans="1:26" ht="24.75" customHeight="1">
      <c r="A31" s="19">
        <v>17</v>
      </c>
      <c r="B31" s="25" t="s">
        <v>60</v>
      </c>
      <c r="C31" s="13">
        <v>12</v>
      </c>
      <c r="D31" s="20">
        <v>40172</v>
      </c>
      <c r="E31" s="19" t="s">
        <v>64</v>
      </c>
      <c r="F31" s="19" t="s">
        <v>64</v>
      </c>
      <c r="G31" s="13">
        <v>12</v>
      </c>
      <c r="H31" s="13">
        <v>12</v>
      </c>
      <c r="I31" s="14">
        <v>397.8</v>
      </c>
      <c r="J31" s="15">
        <v>9</v>
      </c>
      <c r="K31" s="15">
        <v>2</v>
      </c>
      <c r="L31" s="15">
        <v>7</v>
      </c>
      <c r="M31" s="14">
        <v>242.8</v>
      </c>
      <c r="N31" s="14">
        <v>45.2</v>
      </c>
      <c r="O31" s="14">
        <v>197.6</v>
      </c>
      <c r="P31" s="21">
        <f>M31*36430</f>
        <v>8845204</v>
      </c>
      <c r="Q31" s="21">
        <f>ROUNDDOWN(P31*0.484729,2)</f>
        <v>4287526.88</v>
      </c>
      <c r="R31" s="21">
        <f>ROUND(P31*0.22679351,2)</f>
        <v>2006034.86</v>
      </c>
      <c r="S31" s="21">
        <f>P31-Q31-R31</f>
        <v>2551642.26</v>
      </c>
      <c r="T31" s="21">
        <v>786888</v>
      </c>
      <c r="U31" s="16"/>
      <c r="V31" s="14"/>
      <c r="W31" s="14"/>
      <c r="X31" s="14"/>
      <c r="Y31" s="29">
        <v>0.48472783895091626</v>
      </c>
      <c r="Z31" s="24">
        <v>0.2267940004549358</v>
      </c>
    </row>
    <row r="32" spans="1:26" ht="24.75" customHeight="1">
      <c r="A32" s="19">
        <v>18</v>
      </c>
      <c r="B32" s="25" t="s">
        <v>20</v>
      </c>
      <c r="C32" s="13">
        <v>11</v>
      </c>
      <c r="D32" s="20">
        <v>40172</v>
      </c>
      <c r="E32" s="19" t="s">
        <v>64</v>
      </c>
      <c r="F32" s="19" t="s">
        <v>64</v>
      </c>
      <c r="G32" s="13">
        <v>18</v>
      </c>
      <c r="H32" s="13">
        <v>18</v>
      </c>
      <c r="I32" s="14">
        <v>712.6</v>
      </c>
      <c r="J32" s="15">
        <v>14</v>
      </c>
      <c r="K32" s="15">
        <v>9</v>
      </c>
      <c r="L32" s="15">
        <v>5</v>
      </c>
      <c r="M32" s="14">
        <v>507.1</v>
      </c>
      <c r="N32" s="14">
        <v>329.1</v>
      </c>
      <c r="O32" s="14">
        <v>178</v>
      </c>
      <c r="P32" s="21">
        <f>M32*36430</f>
        <v>18473653</v>
      </c>
      <c r="Q32" s="21">
        <f>ROUNDDOWN(P32*0.484729,2)</f>
        <v>8954715.34</v>
      </c>
      <c r="R32" s="21">
        <f>ROUND(P32*0.22679351,2)</f>
        <v>4189704.61</v>
      </c>
      <c r="S32" s="21">
        <f>P32-Q32-R32</f>
        <v>5329233.050000001</v>
      </c>
      <c r="T32" s="21">
        <v>979967</v>
      </c>
      <c r="U32" s="16"/>
      <c r="V32" s="14"/>
      <c r="W32" s="14"/>
      <c r="X32" s="14"/>
      <c r="Y32" s="29">
        <v>0.4847278386142687</v>
      </c>
      <c r="Z32" s="24">
        <v>0.2267940000821711</v>
      </c>
    </row>
    <row r="33" spans="1:22" ht="24.75" customHeight="1">
      <c r="A33" s="61" t="s">
        <v>61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2"/>
      <c r="R33" s="62"/>
      <c r="S33" s="62"/>
      <c r="T33" s="62"/>
      <c r="U33" s="29" t="e">
        <f>Q33/P33</f>
        <v>#DIV/0!</v>
      </c>
      <c r="V33" s="24" t="e">
        <f>R33/P33</f>
        <v>#DIV/0!</v>
      </c>
    </row>
    <row r="34" spans="1:22" ht="24.75" customHeight="1">
      <c r="A34" s="54" t="s">
        <v>75</v>
      </c>
      <c r="B34" s="54"/>
      <c r="C34" s="54"/>
      <c r="D34" s="54"/>
      <c r="E34" s="54"/>
      <c r="F34" s="54"/>
      <c r="G34" s="13">
        <f>G35+G36+G37+G38+G39+G40+G41+G42+G43+G44+G45+G46+G47+G48+G49+G50</f>
        <v>78</v>
      </c>
      <c r="H34" s="13">
        <f aca="true" t="shared" si="11" ref="H34:T34">H35+H36+H37+H38+H39+H40+H41+H42+H43+H44+H45+H46+H47+H48+H49+H50</f>
        <v>78</v>
      </c>
      <c r="I34" s="14">
        <f t="shared" si="11"/>
        <v>2102.5</v>
      </c>
      <c r="J34" s="13">
        <f t="shared" si="11"/>
        <v>45</v>
      </c>
      <c r="K34" s="13">
        <f t="shared" si="11"/>
        <v>6</v>
      </c>
      <c r="L34" s="13">
        <f t="shared" si="11"/>
        <v>39</v>
      </c>
      <c r="M34" s="14">
        <f t="shared" si="11"/>
        <v>1820.5</v>
      </c>
      <c r="N34" s="14">
        <f t="shared" si="11"/>
        <v>236.5</v>
      </c>
      <c r="O34" s="14">
        <f t="shared" si="11"/>
        <v>1584.0000000000002</v>
      </c>
      <c r="P34" s="21">
        <f t="shared" si="11"/>
        <v>66320815</v>
      </c>
      <c r="Q34" s="21">
        <f t="shared" si="11"/>
        <v>34564114</v>
      </c>
      <c r="R34" s="21">
        <f t="shared" si="11"/>
        <v>12486017.540000003</v>
      </c>
      <c r="S34" s="21">
        <f t="shared" si="11"/>
        <v>19270683.459999997</v>
      </c>
      <c r="T34" s="21">
        <f t="shared" si="11"/>
        <v>0</v>
      </c>
      <c r="U34" s="28">
        <f aca="true" t="shared" si="12" ref="U34:U50">Q34/P34</f>
        <v>0.5211653988268992</v>
      </c>
      <c r="V34" s="24">
        <f aca="true" t="shared" si="13" ref="V34:V50">R34/P34</f>
        <v>0.1882669496748495</v>
      </c>
    </row>
    <row r="35" spans="1:22" ht="24.75" customHeight="1">
      <c r="A35" s="19">
        <v>19</v>
      </c>
      <c r="B35" s="25" t="s">
        <v>21</v>
      </c>
      <c r="C35" s="13">
        <v>9</v>
      </c>
      <c r="D35" s="20">
        <v>40260</v>
      </c>
      <c r="E35" s="19" t="s">
        <v>16</v>
      </c>
      <c r="F35" s="19" t="s">
        <v>16</v>
      </c>
      <c r="G35" s="13">
        <v>4</v>
      </c>
      <c r="H35" s="13">
        <v>4</v>
      </c>
      <c r="I35" s="14">
        <v>60.3</v>
      </c>
      <c r="J35" s="15">
        <v>2</v>
      </c>
      <c r="K35" s="15">
        <v>1</v>
      </c>
      <c r="L35" s="15">
        <v>1</v>
      </c>
      <c r="M35" s="14">
        <v>60.3</v>
      </c>
      <c r="N35" s="14">
        <v>30.3</v>
      </c>
      <c r="O35" s="14">
        <v>30</v>
      </c>
      <c r="P35" s="21">
        <f aca="true" t="shared" si="14" ref="P35:P50">M35*36430</f>
        <v>2196729</v>
      </c>
      <c r="Q35" s="53">
        <f>ROUNDDOWN(P35*0.5211654,2)</f>
        <v>1144859.14</v>
      </c>
      <c r="R35" s="21">
        <f>ROUND(P35*0.1882669495,2)</f>
        <v>413571.47</v>
      </c>
      <c r="S35" s="21">
        <f aca="true" t="shared" si="15" ref="S35:S50">P35-Q35-R35</f>
        <v>638298.3900000001</v>
      </c>
      <c r="T35" s="21">
        <v>0</v>
      </c>
      <c r="U35" s="28">
        <f t="shared" si="12"/>
        <v>0.5211653963688738</v>
      </c>
      <c r="V35" s="24">
        <f t="shared" si="13"/>
        <v>0.18826695054328502</v>
      </c>
    </row>
    <row r="36" spans="1:22" ht="24.75" customHeight="1">
      <c r="A36" s="19">
        <v>20</v>
      </c>
      <c r="B36" s="25" t="s">
        <v>22</v>
      </c>
      <c r="C36" s="13">
        <v>10</v>
      </c>
      <c r="D36" s="20">
        <v>40260</v>
      </c>
      <c r="E36" s="19" t="s">
        <v>16</v>
      </c>
      <c r="F36" s="19" t="s">
        <v>16</v>
      </c>
      <c r="G36" s="13">
        <v>2</v>
      </c>
      <c r="H36" s="13">
        <v>2</v>
      </c>
      <c r="I36" s="14">
        <v>59.6</v>
      </c>
      <c r="J36" s="15">
        <v>2</v>
      </c>
      <c r="K36" s="15">
        <v>0</v>
      </c>
      <c r="L36" s="15">
        <v>2</v>
      </c>
      <c r="M36" s="14">
        <v>59.6</v>
      </c>
      <c r="N36" s="14">
        <v>0</v>
      </c>
      <c r="O36" s="14">
        <v>59.6</v>
      </c>
      <c r="P36" s="21">
        <f t="shared" si="14"/>
        <v>2171228</v>
      </c>
      <c r="Q36" s="53">
        <f aca="true" t="shared" si="16" ref="Q36:Q50">ROUNDDOWN(P36*0.5211654,2)</f>
        <v>1131568.9</v>
      </c>
      <c r="R36" s="21">
        <f aca="true" t="shared" si="17" ref="R36:R50">ROUND(P36*0.1882669495,2)</f>
        <v>408770.47</v>
      </c>
      <c r="S36" s="21">
        <f t="shared" si="15"/>
        <v>630888.6300000001</v>
      </c>
      <c r="T36" s="21">
        <v>0</v>
      </c>
      <c r="U36" s="28">
        <f t="shared" si="12"/>
        <v>0.5211653958036649</v>
      </c>
      <c r="V36" s="24">
        <f t="shared" si="13"/>
        <v>0.18826694847339845</v>
      </c>
    </row>
    <row r="37" spans="1:22" ht="24.75" customHeight="1">
      <c r="A37" s="19">
        <v>21</v>
      </c>
      <c r="B37" s="25" t="s">
        <v>23</v>
      </c>
      <c r="C37" s="13">
        <v>11</v>
      </c>
      <c r="D37" s="20">
        <v>40260</v>
      </c>
      <c r="E37" s="19" t="s">
        <v>16</v>
      </c>
      <c r="F37" s="19" t="s">
        <v>16</v>
      </c>
      <c r="G37" s="13">
        <v>2</v>
      </c>
      <c r="H37" s="13">
        <v>2</v>
      </c>
      <c r="I37" s="14">
        <v>59.6</v>
      </c>
      <c r="J37" s="15">
        <v>1</v>
      </c>
      <c r="K37" s="15">
        <v>0</v>
      </c>
      <c r="L37" s="15">
        <v>1</v>
      </c>
      <c r="M37" s="14">
        <v>29.8</v>
      </c>
      <c r="N37" s="14">
        <v>0</v>
      </c>
      <c r="O37" s="14">
        <v>29.8</v>
      </c>
      <c r="P37" s="21">
        <f t="shared" si="14"/>
        <v>1085614</v>
      </c>
      <c r="Q37" s="53">
        <f t="shared" si="16"/>
        <v>565784.45</v>
      </c>
      <c r="R37" s="21">
        <f t="shared" si="17"/>
        <v>204385.24</v>
      </c>
      <c r="S37" s="21">
        <f t="shared" si="15"/>
        <v>315444.31000000006</v>
      </c>
      <c r="T37" s="21">
        <v>0</v>
      </c>
      <c r="U37" s="28">
        <f t="shared" si="12"/>
        <v>0.5211653958036649</v>
      </c>
      <c r="V37" s="24">
        <f t="shared" si="13"/>
        <v>0.18826695307908703</v>
      </c>
    </row>
    <row r="38" spans="1:22" ht="24.75" customHeight="1">
      <c r="A38" s="19">
        <v>22</v>
      </c>
      <c r="B38" s="25" t="s">
        <v>24</v>
      </c>
      <c r="C38" s="13">
        <v>16</v>
      </c>
      <c r="D38" s="20">
        <v>40270</v>
      </c>
      <c r="E38" s="19" t="s">
        <v>16</v>
      </c>
      <c r="F38" s="19" t="s">
        <v>16</v>
      </c>
      <c r="G38" s="13">
        <v>2</v>
      </c>
      <c r="H38" s="13">
        <v>2</v>
      </c>
      <c r="I38" s="14">
        <v>61.5</v>
      </c>
      <c r="J38" s="15">
        <v>2</v>
      </c>
      <c r="K38" s="15">
        <v>0</v>
      </c>
      <c r="L38" s="15">
        <v>2</v>
      </c>
      <c r="M38" s="14">
        <v>61.5</v>
      </c>
      <c r="N38" s="14">
        <v>0</v>
      </c>
      <c r="O38" s="14">
        <v>61.5</v>
      </c>
      <c r="P38" s="21">
        <f t="shared" si="14"/>
        <v>2240445</v>
      </c>
      <c r="Q38" s="53">
        <f t="shared" si="16"/>
        <v>1167642.41</v>
      </c>
      <c r="R38" s="21">
        <f t="shared" si="17"/>
        <v>421801.75</v>
      </c>
      <c r="S38" s="21">
        <f t="shared" si="15"/>
        <v>651000.8400000001</v>
      </c>
      <c r="T38" s="21">
        <v>0</v>
      </c>
      <c r="U38" s="28">
        <f t="shared" si="12"/>
        <v>0.5211653979454974</v>
      </c>
      <c r="V38" s="24">
        <f t="shared" si="13"/>
        <v>0.18826695143152364</v>
      </c>
    </row>
    <row r="39" spans="1:22" ht="24.75" customHeight="1">
      <c r="A39" s="19">
        <v>23</v>
      </c>
      <c r="B39" s="25" t="s">
        <v>25</v>
      </c>
      <c r="C39" s="13">
        <v>20</v>
      </c>
      <c r="D39" s="20">
        <v>40309</v>
      </c>
      <c r="E39" s="19" t="s">
        <v>16</v>
      </c>
      <c r="F39" s="19" t="s">
        <v>16</v>
      </c>
      <c r="G39" s="13">
        <v>2</v>
      </c>
      <c r="H39" s="13">
        <v>2</v>
      </c>
      <c r="I39" s="14">
        <v>62.8</v>
      </c>
      <c r="J39" s="15">
        <v>2</v>
      </c>
      <c r="K39" s="15">
        <v>0</v>
      </c>
      <c r="L39" s="15">
        <v>2</v>
      </c>
      <c r="M39" s="14">
        <v>62.8</v>
      </c>
      <c r="N39" s="14">
        <v>0</v>
      </c>
      <c r="O39" s="14">
        <v>62.8</v>
      </c>
      <c r="P39" s="21">
        <f t="shared" si="14"/>
        <v>2287804</v>
      </c>
      <c r="Q39" s="53">
        <f t="shared" si="16"/>
        <v>1192324.28</v>
      </c>
      <c r="R39" s="21">
        <f t="shared" si="17"/>
        <v>430717.88</v>
      </c>
      <c r="S39" s="21">
        <f t="shared" si="15"/>
        <v>664761.84</v>
      </c>
      <c r="T39" s="21">
        <v>0</v>
      </c>
      <c r="U39" s="28">
        <f t="shared" si="12"/>
        <v>0.52116539703576</v>
      </c>
      <c r="V39" s="24">
        <f t="shared" si="13"/>
        <v>0.18826694944147312</v>
      </c>
    </row>
    <row r="40" spans="1:22" ht="24.75" customHeight="1">
      <c r="A40" s="19">
        <v>24</v>
      </c>
      <c r="B40" s="25" t="s">
        <v>26</v>
      </c>
      <c r="C40" s="13">
        <v>22</v>
      </c>
      <c r="D40" s="20">
        <v>40316</v>
      </c>
      <c r="E40" s="19" t="s">
        <v>16</v>
      </c>
      <c r="F40" s="19" t="s">
        <v>16</v>
      </c>
      <c r="G40" s="13">
        <v>3</v>
      </c>
      <c r="H40" s="13">
        <v>3</v>
      </c>
      <c r="I40" s="14">
        <v>190</v>
      </c>
      <c r="J40" s="15">
        <v>1</v>
      </c>
      <c r="K40" s="15">
        <v>0</v>
      </c>
      <c r="L40" s="15">
        <v>1</v>
      </c>
      <c r="M40" s="14">
        <v>31.7</v>
      </c>
      <c r="N40" s="14">
        <v>0</v>
      </c>
      <c r="O40" s="14">
        <v>31.7</v>
      </c>
      <c r="P40" s="21">
        <f t="shared" si="14"/>
        <v>1154831</v>
      </c>
      <c r="Q40" s="53">
        <f t="shared" si="16"/>
        <v>601857.96</v>
      </c>
      <c r="R40" s="21">
        <f t="shared" si="17"/>
        <v>217416.51</v>
      </c>
      <c r="S40" s="21">
        <f t="shared" si="15"/>
        <v>335556.53</v>
      </c>
      <c r="T40" s="21">
        <v>0</v>
      </c>
      <c r="U40" s="28">
        <f t="shared" si="12"/>
        <v>0.5211653999589551</v>
      </c>
      <c r="V40" s="24">
        <f t="shared" si="13"/>
        <v>0.18826694988271012</v>
      </c>
    </row>
    <row r="41" spans="1:22" ht="24.75" customHeight="1">
      <c r="A41" s="19">
        <v>25</v>
      </c>
      <c r="B41" s="25" t="s">
        <v>27</v>
      </c>
      <c r="C41" s="13">
        <v>23</v>
      </c>
      <c r="D41" s="20">
        <v>40316</v>
      </c>
      <c r="E41" s="19" t="s">
        <v>16</v>
      </c>
      <c r="F41" s="19" t="s">
        <v>16</v>
      </c>
      <c r="G41" s="13">
        <v>10</v>
      </c>
      <c r="H41" s="13">
        <v>10</v>
      </c>
      <c r="I41" s="14">
        <v>263.3</v>
      </c>
      <c r="J41" s="15">
        <v>6</v>
      </c>
      <c r="K41" s="15">
        <v>0</v>
      </c>
      <c r="L41" s="15">
        <v>6</v>
      </c>
      <c r="M41" s="14">
        <v>263.3</v>
      </c>
      <c r="N41" s="14">
        <v>0</v>
      </c>
      <c r="O41" s="14">
        <v>263.3</v>
      </c>
      <c r="P41" s="21">
        <f t="shared" si="14"/>
        <v>9592019</v>
      </c>
      <c r="Q41" s="53">
        <f t="shared" si="16"/>
        <v>4999028.41</v>
      </c>
      <c r="R41" s="21">
        <f t="shared" si="17"/>
        <v>1805860.16</v>
      </c>
      <c r="S41" s="21">
        <f t="shared" si="15"/>
        <v>2787130.4299999997</v>
      </c>
      <c r="T41" s="21">
        <v>0</v>
      </c>
      <c r="U41" s="28">
        <f t="shared" si="12"/>
        <v>0.5211653990677041</v>
      </c>
      <c r="V41" s="24">
        <f t="shared" si="13"/>
        <v>0.18826694984653386</v>
      </c>
    </row>
    <row r="42" spans="1:22" ht="24.75" customHeight="1">
      <c r="A42" s="19">
        <v>26</v>
      </c>
      <c r="B42" s="25" t="s">
        <v>28</v>
      </c>
      <c r="C42" s="13">
        <v>25</v>
      </c>
      <c r="D42" s="20">
        <v>40380</v>
      </c>
      <c r="E42" s="19" t="s">
        <v>16</v>
      </c>
      <c r="F42" s="19" t="s">
        <v>16</v>
      </c>
      <c r="G42" s="13">
        <v>3</v>
      </c>
      <c r="H42" s="13">
        <v>3</v>
      </c>
      <c r="I42" s="14">
        <v>59.6</v>
      </c>
      <c r="J42" s="15">
        <v>2</v>
      </c>
      <c r="K42" s="15">
        <v>1</v>
      </c>
      <c r="L42" s="15">
        <v>1</v>
      </c>
      <c r="M42" s="14">
        <v>59.6</v>
      </c>
      <c r="N42" s="14">
        <v>29.7</v>
      </c>
      <c r="O42" s="14">
        <v>29.9</v>
      </c>
      <c r="P42" s="21">
        <f t="shared" si="14"/>
        <v>2171228</v>
      </c>
      <c r="Q42" s="53">
        <f t="shared" si="16"/>
        <v>1131568.9</v>
      </c>
      <c r="R42" s="21">
        <f t="shared" si="17"/>
        <v>408770.47</v>
      </c>
      <c r="S42" s="21">
        <f t="shared" si="15"/>
        <v>630888.6300000001</v>
      </c>
      <c r="T42" s="21">
        <v>0</v>
      </c>
      <c r="U42" s="28">
        <f t="shared" si="12"/>
        <v>0.5211653958036649</v>
      </c>
      <c r="V42" s="24">
        <f t="shared" si="13"/>
        <v>0.18826694847339845</v>
      </c>
    </row>
    <row r="43" spans="1:22" ht="24.75" customHeight="1">
      <c r="A43" s="19">
        <v>27</v>
      </c>
      <c r="B43" s="25" t="s">
        <v>29</v>
      </c>
      <c r="C43" s="13">
        <v>26</v>
      </c>
      <c r="D43" s="20">
        <v>40380</v>
      </c>
      <c r="E43" s="19" t="s">
        <v>16</v>
      </c>
      <c r="F43" s="19" t="s">
        <v>16</v>
      </c>
      <c r="G43" s="13">
        <v>5</v>
      </c>
      <c r="H43" s="13">
        <v>5</v>
      </c>
      <c r="I43" s="14">
        <v>132.1</v>
      </c>
      <c r="J43" s="15">
        <v>2</v>
      </c>
      <c r="K43" s="15">
        <v>0</v>
      </c>
      <c r="L43" s="15">
        <v>2</v>
      </c>
      <c r="M43" s="14">
        <v>65.2</v>
      </c>
      <c r="N43" s="14">
        <v>0</v>
      </c>
      <c r="O43" s="14">
        <v>65.2</v>
      </c>
      <c r="P43" s="21">
        <f t="shared" si="14"/>
        <v>2375236</v>
      </c>
      <c r="Q43" s="53">
        <f t="shared" si="16"/>
        <v>1237890.82</v>
      </c>
      <c r="R43" s="21">
        <f t="shared" si="17"/>
        <v>447178.44</v>
      </c>
      <c r="S43" s="21">
        <f t="shared" si="15"/>
        <v>690166.74</v>
      </c>
      <c r="T43" s="21">
        <v>0</v>
      </c>
      <c r="U43" s="28">
        <f t="shared" si="12"/>
        <v>0.5211653999855173</v>
      </c>
      <c r="V43" s="24">
        <f t="shared" si="13"/>
        <v>0.18826695115769548</v>
      </c>
    </row>
    <row r="44" spans="1:22" ht="24.75" customHeight="1">
      <c r="A44" s="19">
        <v>28</v>
      </c>
      <c r="B44" s="25" t="s">
        <v>30</v>
      </c>
      <c r="C44" s="13">
        <v>29</v>
      </c>
      <c r="D44" s="20">
        <v>40499</v>
      </c>
      <c r="E44" s="19" t="s">
        <v>16</v>
      </c>
      <c r="F44" s="19" t="s">
        <v>16</v>
      </c>
      <c r="G44" s="13">
        <v>4</v>
      </c>
      <c r="H44" s="13">
        <v>4</v>
      </c>
      <c r="I44" s="14">
        <v>106.1</v>
      </c>
      <c r="J44" s="15">
        <v>4</v>
      </c>
      <c r="K44" s="15">
        <v>1</v>
      </c>
      <c r="L44" s="15">
        <v>3</v>
      </c>
      <c r="M44" s="14">
        <v>106.1</v>
      </c>
      <c r="N44" s="14">
        <v>26.5</v>
      </c>
      <c r="O44" s="14">
        <v>79.6</v>
      </c>
      <c r="P44" s="21">
        <f t="shared" si="14"/>
        <v>3865223</v>
      </c>
      <c r="Q44" s="53">
        <f t="shared" si="16"/>
        <v>2014420.49</v>
      </c>
      <c r="R44" s="21">
        <f t="shared" si="17"/>
        <v>727693.74</v>
      </c>
      <c r="S44" s="21">
        <f t="shared" si="15"/>
        <v>1123108.77</v>
      </c>
      <c r="T44" s="21">
        <v>0</v>
      </c>
      <c r="U44" s="28">
        <f t="shared" si="12"/>
        <v>0.5211653997712422</v>
      </c>
      <c r="V44" s="24">
        <f t="shared" si="13"/>
        <v>0.18826694863401153</v>
      </c>
    </row>
    <row r="45" spans="1:22" ht="24.75" customHeight="1">
      <c r="A45" s="19">
        <v>29</v>
      </c>
      <c r="B45" s="25" t="s">
        <v>31</v>
      </c>
      <c r="C45" s="13">
        <v>31</v>
      </c>
      <c r="D45" s="20">
        <v>40533</v>
      </c>
      <c r="E45" s="19" t="s">
        <v>16</v>
      </c>
      <c r="F45" s="19" t="s">
        <v>16</v>
      </c>
      <c r="G45" s="13">
        <v>3</v>
      </c>
      <c r="H45" s="13">
        <v>3</v>
      </c>
      <c r="I45" s="14">
        <v>146.3</v>
      </c>
      <c r="J45" s="15">
        <v>3</v>
      </c>
      <c r="K45" s="15">
        <v>2</v>
      </c>
      <c r="L45" s="15">
        <v>1</v>
      </c>
      <c r="M45" s="14">
        <v>146.3</v>
      </c>
      <c r="N45" s="14">
        <v>102.4</v>
      </c>
      <c r="O45" s="14">
        <v>43.9</v>
      </c>
      <c r="P45" s="21">
        <f t="shared" si="14"/>
        <v>5329709</v>
      </c>
      <c r="Q45" s="53">
        <f t="shared" si="16"/>
        <v>2777659.92</v>
      </c>
      <c r="R45" s="21">
        <f t="shared" si="17"/>
        <v>1003408.06</v>
      </c>
      <c r="S45" s="21">
        <f t="shared" si="15"/>
        <v>1548641.02</v>
      </c>
      <c r="T45" s="21">
        <v>0</v>
      </c>
      <c r="U45" s="28">
        <f t="shared" si="12"/>
        <v>0.5211653994617718</v>
      </c>
      <c r="V45" s="24">
        <f t="shared" si="13"/>
        <v>0.18826695040948765</v>
      </c>
    </row>
    <row r="46" spans="1:22" ht="24.75" customHeight="1">
      <c r="A46" s="19">
        <v>30</v>
      </c>
      <c r="B46" s="25" t="s">
        <v>32</v>
      </c>
      <c r="C46" s="13">
        <v>32</v>
      </c>
      <c r="D46" s="20">
        <v>40533</v>
      </c>
      <c r="E46" s="19" t="s">
        <v>16</v>
      </c>
      <c r="F46" s="19" t="s">
        <v>16</v>
      </c>
      <c r="G46" s="13">
        <v>3</v>
      </c>
      <c r="H46" s="13">
        <v>3</v>
      </c>
      <c r="I46" s="14">
        <v>59.6</v>
      </c>
      <c r="J46" s="15">
        <v>2</v>
      </c>
      <c r="K46" s="15">
        <v>0</v>
      </c>
      <c r="L46" s="15">
        <v>2</v>
      </c>
      <c r="M46" s="14">
        <v>59.6</v>
      </c>
      <c r="N46" s="14">
        <v>0</v>
      </c>
      <c r="O46" s="14">
        <v>59.6</v>
      </c>
      <c r="P46" s="21">
        <f t="shared" si="14"/>
        <v>2171228</v>
      </c>
      <c r="Q46" s="53">
        <f t="shared" si="16"/>
        <v>1131568.9</v>
      </c>
      <c r="R46" s="21">
        <f t="shared" si="17"/>
        <v>408770.47</v>
      </c>
      <c r="S46" s="21">
        <f t="shared" si="15"/>
        <v>630888.6300000001</v>
      </c>
      <c r="T46" s="21">
        <v>0</v>
      </c>
      <c r="U46" s="28">
        <f t="shared" si="12"/>
        <v>0.5211653958036649</v>
      </c>
      <c r="V46" s="24">
        <f t="shared" si="13"/>
        <v>0.18826694847339845</v>
      </c>
    </row>
    <row r="47" spans="1:22" ht="24.75" customHeight="1">
      <c r="A47" s="19">
        <v>31</v>
      </c>
      <c r="B47" s="25" t="s">
        <v>71</v>
      </c>
      <c r="C47" s="13">
        <v>33</v>
      </c>
      <c r="D47" s="20">
        <v>40533</v>
      </c>
      <c r="E47" s="19" t="s">
        <v>16</v>
      </c>
      <c r="F47" s="19" t="s">
        <v>16</v>
      </c>
      <c r="G47" s="13">
        <v>2</v>
      </c>
      <c r="H47" s="13">
        <v>2</v>
      </c>
      <c r="I47" s="14">
        <v>61.3</v>
      </c>
      <c r="J47" s="15">
        <v>2</v>
      </c>
      <c r="K47" s="15">
        <v>0</v>
      </c>
      <c r="L47" s="15">
        <v>2</v>
      </c>
      <c r="M47" s="14">
        <v>61.3</v>
      </c>
      <c r="N47" s="14">
        <v>0</v>
      </c>
      <c r="O47" s="14">
        <v>61.3</v>
      </c>
      <c r="P47" s="21">
        <f>M47*36430</f>
        <v>2233159</v>
      </c>
      <c r="Q47" s="53">
        <f t="shared" si="16"/>
        <v>1163845.2</v>
      </c>
      <c r="R47" s="21">
        <f t="shared" si="17"/>
        <v>420430.03</v>
      </c>
      <c r="S47" s="21">
        <f t="shared" si="15"/>
        <v>648883.77</v>
      </c>
      <c r="T47" s="21">
        <v>0</v>
      </c>
      <c r="U47" s="28">
        <f>Q47/P47</f>
        <v>0.5211653984333404</v>
      </c>
      <c r="V47" s="24">
        <f>R47/P47</f>
        <v>0.18826694830059124</v>
      </c>
    </row>
    <row r="48" spans="1:22" ht="24.75" customHeight="1">
      <c r="A48" s="19">
        <v>32</v>
      </c>
      <c r="B48" s="25" t="s">
        <v>72</v>
      </c>
      <c r="C48" s="13">
        <v>1</v>
      </c>
      <c r="D48" s="20">
        <v>40571</v>
      </c>
      <c r="E48" s="19" t="s">
        <v>16</v>
      </c>
      <c r="F48" s="19" t="s">
        <v>16</v>
      </c>
      <c r="G48" s="13">
        <v>3</v>
      </c>
      <c r="H48" s="13">
        <v>3</v>
      </c>
      <c r="I48" s="14">
        <v>61.1</v>
      </c>
      <c r="J48" s="15">
        <v>2</v>
      </c>
      <c r="K48" s="15">
        <v>0</v>
      </c>
      <c r="L48" s="15">
        <v>2</v>
      </c>
      <c r="M48" s="14">
        <v>61.1</v>
      </c>
      <c r="N48" s="14">
        <v>0</v>
      </c>
      <c r="O48" s="14">
        <v>61.1</v>
      </c>
      <c r="P48" s="21">
        <f>M48*36430</f>
        <v>2225873</v>
      </c>
      <c r="Q48" s="53">
        <f t="shared" si="16"/>
        <v>1160047.99</v>
      </c>
      <c r="R48" s="21">
        <f t="shared" si="17"/>
        <v>419058.32</v>
      </c>
      <c r="S48" s="21">
        <f t="shared" si="15"/>
        <v>646766.69</v>
      </c>
      <c r="T48" s="21">
        <v>0</v>
      </c>
      <c r="U48" s="28">
        <f>Q48/P48</f>
        <v>0.5211653989243771</v>
      </c>
      <c r="V48" s="24">
        <f>R48/P48</f>
        <v>0.188266949641781</v>
      </c>
    </row>
    <row r="49" spans="1:22" ht="24.75" customHeight="1">
      <c r="A49" s="19">
        <v>33</v>
      </c>
      <c r="B49" s="25" t="s">
        <v>73</v>
      </c>
      <c r="C49" s="13">
        <v>15</v>
      </c>
      <c r="D49" s="20">
        <v>40907</v>
      </c>
      <c r="E49" s="19" t="s">
        <v>16</v>
      </c>
      <c r="F49" s="19" t="s">
        <v>16</v>
      </c>
      <c r="G49" s="13">
        <v>14</v>
      </c>
      <c r="H49" s="13">
        <v>14</v>
      </c>
      <c r="I49" s="14">
        <v>121.5</v>
      </c>
      <c r="J49" s="15">
        <v>3</v>
      </c>
      <c r="K49" s="15">
        <v>0</v>
      </c>
      <c r="L49" s="15">
        <v>3</v>
      </c>
      <c r="M49" s="14">
        <v>121.5</v>
      </c>
      <c r="N49" s="14">
        <v>0</v>
      </c>
      <c r="O49" s="14">
        <v>121.5</v>
      </c>
      <c r="P49" s="21">
        <f>M49*36430</f>
        <v>4426245</v>
      </c>
      <c r="Q49" s="53">
        <f t="shared" si="16"/>
        <v>2306805.74</v>
      </c>
      <c r="R49" s="21">
        <f t="shared" si="17"/>
        <v>833315.64</v>
      </c>
      <c r="S49" s="21">
        <f t="shared" si="15"/>
        <v>1286123.6199999996</v>
      </c>
      <c r="T49" s="21">
        <v>0</v>
      </c>
      <c r="U49" s="28">
        <f>Q49/P49</f>
        <v>0.5211653986618455</v>
      </c>
      <c r="V49" s="24">
        <f>R49/P49</f>
        <v>0.18826694862123539</v>
      </c>
    </row>
    <row r="50" spans="1:22" ht="24.75" customHeight="1">
      <c r="A50" s="19">
        <v>34</v>
      </c>
      <c r="B50" s="25" t="s">
        <v>62</v>
      </c>
      <c r="C50" s="13">
        <v>10</v>
      </c>
      <c r="D50" s="20">
        <v>40169</v>
      </c>
      <c r="E50" s="19" t="s">
        <v>16</v>
      </c>
      <c r="F50" s="19" t="s">
        <v>16</v>
      </c>
      <c r="G50" s="13">
        <v>16</v>
      </c>
      <c r="H50" s="13">
        <v>16</v>
      </c>
      <c r="I50" s="14">
        <v>597.8</v>
      </c>
      <c r="J50" s="15">
        <v>9</v>
      </c>
      <c r="K50" s="15">
        <v>1</v>
      </c>
      <c r="L50" s="15">
        <v>8</v>
      </c>
      <c r="M50" s="14">
        <v>570.8</v>
      </c>
      <c r="N50" s="14">
        <v>47.6</v>
      </c>
      <c r="O50" s="14">
        <v>523.2</v>
      </c>
      <c r="P50" s="21">
        <f t="shared" si="14"/>
        <v>20794244</v>
      </c>
      <c r="Q50" s="53">
        <f t="shared" si="16"/>
        <v>10837240.49</v>
      </c>
      <c r="R50" s="21">
        <f t="shared" si="17"/>
        <v>3914868.89</v>
      </c>
      <c r="S50" s="21">
        <f t="shared" si="15"/>
        <v>6042134.619999999</v>
      </c>
      <c r="T50" s="21">
        <v>0</v>
      </c>
      <c r="U50" s="28">
        <f t="shared" si="12"/>
        <v>0.5211653999058585</v>
      </c>
      <c r="V50" s="24">
        <f t="shared" si="13"/>
        <v>0.18826694973859112</v>
      </c>
    </row>
    <row r="51" spans="1:22" ht="24.75" customHeight="1">
      <c r="A51" s="54" t="s">
        <v>75</v>
      </c>
      <c r="B51" s="54"/>
      <c r="C51" s="54"/>
      <c r="D51" s="54"/>
      <c r="E51" s="54"/>
      <c r="F51" s="54"/>
      <c r="G51" s="13">
        <v>299</v>
      </c>
      <c r="H51" s="13">
        <v>299</v>
      </c>
      <c r="I51" s="40">
        <v>6211.74</v>
      </c>
      <c r="J51" s="13">
        <v>163</v>
      </c>
      <c r="K51" s="13">
        <v>72</v>
      </c>
      <c r="L51" s="13">
        <v>91</v>
      </c>
      <c r="M51" s="40">
        <v>5504.64</v>
      </c>
      <c r="N51" s="40">
        <v>2264.84</v>
      </c>
      <c r="O51" s="40">
        <v>3239.8</v>
      </c>
      <c r="P51" s="21">
        <v>198569896.2</v>
      </c>
      <c r="Q51" s="21">
        <v>103833068.02</v>
      </c>
      <c r="R51" s="21">
        <v>38598456.21</v>
      </c>
      <c r="S51" s="21">
        <v>56138371.97</v>
      </c>
      <c r="T51" s="21">
        <v>11391742.8</v>
      </c>
      <c r="U51" s="28">
        <f>Q51/P51</f>
        <v>0.5229043777885602</v>
      </c>
      <c r="V51" s="24">
        <f>R51/P51</f>
        <v>0.1943822147699748</v>
      </c>
    </row>
    <row r="52" spans="1:22" ht="12.75" customHeight="1">
      <c r="A52" s="67"/>
      <c r="B52" s="67"/>
      <c r="C52" s="67"/>
      <c r="D52" s="67"/>
      <c r="E52" s="67"/>
      <c r="F52" s="67"/>
      <c r="G52" s="30"/>
      <c r="H52" s="30"/>
      <c r="I52" s="8"/>
      <c r="J52" s="31"/>
      <c r="K52" s="31"/>
      <c r="L52" s="31"/>
      <c r="M52" s="8"/>
      <c r="N52" s="8"/>
      <c r="O52" s="8"/>
      <c r="P52" s="8"/>
      <c r="Q52" s="8"/>
      <c r="R52" s="8"/>
      <c r="S52" s="8"/>
      <c r="T52" s="8"/>
      <c r="U52" s="28"/>
      <c r="V52" s="24"/>
    </row>
    <row r="53" spans="1:22" ht="16.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28"/>
      <c r="V53" s="24"/>
    </row>
    <row r="54" spans="1:22" ht="12">
      <c r="A54" s="32"/>
      <c r="B54" s="33"/>
      <c r="C54" s="32"/>
      <c r="D54" s="34"/>
      <c r="E54" s="34"/>
      <c r="F54" s="32"/>
      <c r="G54" s="35"/>
      <c r="H54" s="35"/>
      <c r="I54" s="9"/>
      <c r="J54" s="36"/>
      <c r="K54" s="36"/>
      <c r="L54" s="36"/>
      <c r="M54" s="9"/>
      <c r="N54" s="9"/>
      <c r="O54" s="9"/>
      <c r="P54" s="37"/>
      <c r="Q54" s="37"/>
      <c r="R54" s="37"/>
      <c r="S54" s="37"/>
      <c r="T54" s="37"/>
      <c r="U54" s="28" t="e">
        <f>Q54/P54</f>
        <v>#DIV/0!</v>
      </c>
      <c r="V54" s="24" t="e">
        <f>R54/P54</f>
        <v>#DIV/0!</v>
      </c>
    </row>
    <row r="55" spans="19:22" ht="12">
      <c r="S55" s="37"/>
      <c r="T55" s="37"/>
      <c r="U55" s="28" t="e">
        <f>Q55/P55</f>
        <v>#DIV/0!</v>
      </c>
      <c r="V55" s="24" t="e">
        <f>R55/P55</f>
        <v>#DIV/0!</v>
      </c>
    </row>
    <row r="56" spans="19:22" ht="12">
      <c r="S56" s="37"/>
      <c r="T56" s="37"/>
      <c r="U56" s="28" t="e">
        <f>Q56/P56</f>
        <v>#DIV/0!</v>
      </c>
      <c r="V56" s="24" t="e">
        <f>R56/P56</f>
        <v>#DIV/0!</v>
      </c>
    </row>
    <row r="57" spans="19:22" ht="12">
      <c r="S57" s="37"/>
      <c r="T57" s="37"/>
      <c r="U57" s="28" t="e">
        <f>Q57/P57</f>
        <v>#DIV/0!</v>
      </c>
      <c r="V57" s="24" t="e">
        <f>R57/P57</f>
        <v>#DIV/0!</v>
      </c>
    </row>
  </sheetData>
  <sheetProtection/>
  <mergeCells count="40">
    <mergeCell ref="R5:R6"/>
    <mergeCell ref="C4:D5"/>
    <mergeCell ref="V4:V6"/>
    <mergeCell ref="W4:W6"/>
    <mergeCell ref="A53:T53"/>
    <mergeCell ref="U4:U6"/>
    <mergeCell ref="A52:F52"/>
    <mergeCell ref="A34:F34"/>
    <mergeCell ref="A10:F10"/>
    <mergeCell ref="A15:T15"/>
    <mergeCell ref="X4:X6"/>
    <mergeCell ref="R1:T1"/>
    <mergeCell ref="R2:T2"/>
    <mergeCell ref="A3:T3"/>
    <mergeCell ref="A4:A7"/>
    <mergeCell ref="B4:B7"/>
    <mergeCell ref="E4:E7"/>
    <mergeCell ref="K5:L5"/>
    <mergeCell ref="P4:S4"/>
    <mergeCell ref="F4:F7"/>
    <mergeCell ref="A16:F16"/>
    <mergeCell ref="A27:T27"/>
    <mergeCell ref="A33:T33"/>
    <mergeCell ref="A28:F28"/>
    <mergeCell ref="T4:T6"/>
    <mergeCell ref="I4:I6"/>
    <mergeCell ref="N5:O5"/>
    <mergeCell ref="S5:S6"/>
    <mergeCell ref="M5:M6"/>
    <mergeCell ref="D6:D7"/>
    <mergeCell ref="A51:F51"/>
    <mergeCell ref="A9:T9"/>
    <mergeCell ref="J4:L4"/>
    <mergeCell ref="J5:J6"/>
    <mergeCell ref="Q5:Q6"/>
    <mergeCell ref="M4:O4"/>
    <mergeCell ref="G4:G6"/>
    <mergeCell ref="H4:H6"/>
    <mergeCell ref="C6:C7"/>
    <mergeCell ref="P5:P6"/>
  </mergeCells>
  <printOptions/>
  <pageMargins left="0.2362204724409449" right="0.2362204724409449" top="0.15748031496062992" bottom="0.15748031496062992" header="0.15748031496062992" footer="0.1574803149606299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2015-11-13T12:31:20Z</cp:lastPrinted>
  <dcterms:created xsi:type="dcterms:W3CDTF">1996-10-08T23:32:33Z</dcterms:created>
  <dcterms:modified xsi:type="dcterms:W3CDTF">2016-01-04T12:57:27Z</dcterms:modified>
  <cp:category/>
  <cp:version/>
  <cp:contentType/>
  <cp:contentStatus/>
</cp:coreProperties>
</file>