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65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проектам'!$A$3:$R$81</definedName>
    <definedName name="Z_145FFF00_40EB_11DC_98F3_0050BABEE38C_.wvu.PrintTitles" localSheetId="0" hidden="1">'Рабочая форма по проектам'!$3:$4</definedName>
    <definedName name="Z_B7926443_CE64_488A_A160_AF8D728AAC1A_.wvu.PrintArea" localSheetId="0" hidden="1">'Рабочая форма по проектам'!$A$3:$R$81</definedName>
    <definedName name="Z_B7926443_CE64_488A_A160_AF8D728AAC1A_.wvu.PrintTitles" localSheetId="0" hidden="1">'Рабочая форма по проектам'!$3:$4</definedName>
    <definedName name="Z_C046EB97_7604_4144_85DD_726CB8EC202B_.wvu.PrintArea" localSheetId="0" hidden="1">'Рабочая форма по проектам'!$A$3:$R$81</definedName>
    <definedName name="Z_C046EB97_7604_4144_85DD_726CB8EC202B_.wvu.PrintTitles" localSheetId="0" hidden="1">'Рабочая форма по проектам'!$3:$4</definedName>
    <definedName name="_xlnm.Print_Titles" localSheetId="0">'Рабочая форма по проектам'!$3:$4</definedName>
    <definedName name="_xlnm.Print_Area" localSheetId="0">'Рабочая форма по проектам'!$A$1:$U$146</definedName>
  </definedNames>
  <calcPr fullCalcOnLoad="1"/>
</workbook>
</file>

<file path=xl/sharedStrings.xml><?xml version="1.0" encoding="utf-8"?>
<sst xmlns="http://schemas.openxmlformats.org/spreadsheetml/2006/main" count="201" uniqueCount="119">
  <si>
    <t>Сроки реализации</t>
  </si>
  <si>
    <t>Период</t>
  </si>
  <si>
    <t>всего</t>
  </si>
  <si>
    <t>Областной 
бюджет</t>
  </si>
  <si>
    <t>Собственные 
средства</t>
  </si>
  <si>
    <t>№ п/п</t>
  </si>
  <si>
    <t xml:space="preserve">Наименование проекта / мероприятия
</t>
  </si>
  <si>
    <t xml:space="preserve">Ответственный от Правительства 
области 
</t>
  </si>
  <si>
    <t xml:space="preserve">Федеральный 
бюджет </t>
  </si>
  <si>
    <t>Местный 
бюджет</t>
  </si>
  <si>
    <t>1. Промышленость</t>
  </si>
  <si>
    <t>2. Сельское хозяйство</t>
  </si>
  <si>
    <t>1.1.</t>
  </si>
  <si>
    <t>1.2.</t>
  </si>
  <si>
    <t>2.1.</t>
  </si>
  <si>
    <t>ИТОГО по промышленности</t>
  </si>
  <si>
    <t>ИТОГО по сельскому хозяйству</t>
  </si>
  <si>
    <t>3. Торговля, общественное питание, платные услуги</t>
  </si>
  <si>
    <t xml:space="preserve"> в т.ч. по субъектам малого предпринимательства</t>
  </si>
  <si>
    <t>в т.ч. по субъектам малого предпринимательства</t>
  </si>
  <si>
    <t>ИТОГО по торговле, общественному питанию, платным услугам</t>
  </si>
  <si>
    <t>Итого по Программе</t>
  </si>
  <si>
    <t>Объем финансирования, 
млн. руб.</t>
  </si>
  <si>
    <t>Привлеченные
средства</t>
  </si>
  <si>
    <t>Новые рабочие места, чел.</t>
  </si>
  <si>
    <t>Всего, 
в т.ч.</t>
  </si>
  <si>
    <t>Объем отгруженной продукции, 
млн. руб.</t>
  </si>
  <si>
    <t>Налоговые поступления в консолидированный бюджет области, млн. руб.</t>
  </si>
  <si>
    <t>Хозяйствующий субъект 
(с указанием типа – крупное, среднее, малое, ИП)</t>
  </si>
  <si>
    <t>Отрасль</t>
  </si>
  <si>
    <t>Наименование предприятия (организации)
/ наименование поселения</t>
  </si>
  <si>
    <t>крупное предприятие</t>
  </si>
  <si>
    <t>* В данный раздел включены проекты, направленные на снятие инфраструктурных ограничений, сдерживающих развитие реального сектора экономики.</t>
  </si>
  <si>
    <t>Ожидаемые результаты от реализации проектов/мероприятий</t>
  </si>
  <si>
    <t>Объем оборота розничной торговли и общественного питания, млн. руб.</t>
  </si>
  <si>
    <t>лесоперерабатывающая промышленность</t>
  </si>
  <si>
    <t>Увеличение объемов производства ДСП и фанеры клееной</t>
  </si>
  <si>
    <t>малое предприятие</t>
  </si>
  <si>
    <t>1.4.</t>
  </si>
  <si>
    <t>пищевая промышленность</t>
  </si>
  <si>
    <t>Модернизация и техническое перевооружение существующей техники</t>
  </si>
  <si>
    <t>1.5.</t>
  </si>
  <si>
    <t>1.6.</t>
  </si>
  <si>
    <t>ИП</t>
  </si>
  <si>
    <t>Реконструкция и модернизация существующих животноводческих помещений</t>
  </si>
  <si>
    <t>1.7.</t>
  </si>
  <si>
    <t>ИП Звонов Н.Е. / п.Вахтан</t>
  </si>
  <si>
    <t>производство хлеба и хлебобулочных изделий</t>
  </si>
  <si>
    <t>Увеличение ассортимента выпускаемой продукции и объемов производства</t>
  </si>
  <si>
    <t>3.2.</t>
  </si>
  <si>
    <t>Реализация второго этапа мероприятия "Увеличение производства ультрапастеризованного молока"</t>
  </si>
  <si>
    <t>производство тепловой энергии</t>
  </si>
  <si>
    <t>модернизация производства</t>
  </si>
  <si>
    <t>Лесное хозяйство</t>
  </si>
  <si>
    <t>Оказание услуг по лесозаготовке в Нижегородской области</t>
  </si>
  <si>
    <t>ООО "МясТорг" / г.Шахунья</t>
  </si>
  <si>
    <t>ООО Фанерный комбинат "Нордплит" / п.Вахтан</t>
  </si>
  <si>
    <t>1.3.</t>
  </si>
  <si>
    <t>1.11</t>
  </si>
  <si>
    <t>ООО "ЭКОТРАНССЕРВИС", п.Вахтан</t>
  </si>
  <si>
    <t>ИП Копытова Н.В. г.Шахунья</t>
  </si>
  <si>
    <t>6.2.</t>
  </si>
  <si>
    <t>Производство фанеры клееной</t>
  </si>
  <si>
    <t>2.2.</t>
  </si>
  <si>
    <t>Реконструкция систем водоснабжения в д.Большая Свеча</t>
  </si>
  <si>
    <t>Справочно: предполагаемый уровень среднемесячной заработной платы работников предприятия, руб.</t>
  </si>
  <si>
    <t>Министерство сельского хозяйства и продовольственных ресурсов НО</t>
  </si>
  <si>
    <t>Министерство промышленности, торговли и предпринимательства НО</t>
  </si>
  <si>
    <t>ПРОВЕРКА</t>
  </si>
  <si>
    <t>Министерство энергетики и ЖКХ НО</t>
  </si>
  <si>
    <t>сельское хозяйство</t>
  </si>
  <si>
    <t>Администрация городского округа</t>
  </si>
  <si>
    <t>производство и распределение электроэнергии, газа и воды</t>
  </si>
  <si>
    <t>2014-2017</t>
  </si>
  <si>
    <t>Приложение 3</t>
  </si>
  <si>
    <r>
      <t xml:space="preserve">Министерство сельского хозяйства и продовольственных ресурсов НО
</t>
    </r>
    <r>
      <rPr>
        <b/>
        <i/>
        <sz val="20"/>
        <rFont val="Times New Roman"/>
        <family val="1"/>
      </rPr>
      <t>(при условии включения в АИП)</t>
    </r>
  </si>
  <si>
    <t>сумма по проектам</t>
  </si>
  <si>
    <t>ООО "Агат"  / г.Шахунья</t>
  </si>
  <si>
    <t>Увеличение объемов производства мебели</t>
  </si>
  <si>
    <t>2017-2020</t>
  </si>
  <si>
    <t>ИП Смирнов С.П. /р.п.Вахтан</t>
  </si>
  <si>
    <t xml:space="preserve">Увеличение ассортимента выпускаемой продукции </t>
  </si>
  <si>
    <t>ИП Оболонков А.И. / р.п.Вахтан</t>
  </si>
  <si>
    <t>2017- 2020</t>
  </si>
  <si>
    <t>2014-2020</t>
  </si>
  <si>
    <t>2.3</t>
  </si>
  <si>
    <t>СПК "Новый путь"</t>
  </si>
  <si>
    <t>Строительство животноводческого комплекса на 500голов маточного поголовья КРС</t>
  </si>
  <si>
    <t>ИП Торопов О.В. / г.Шахунья, ул.Пархоменко, д.20</t>
  </si>
  <si>
    <t>Производство и розничная торговля сувениров, пластмассовых изделий, используемых в строительстве</t>
  </si>
  <si>
    <t>Освоение производства сувенирной продукции</t>
  </si>
  <si>
    <t>ИТОГО по строительству</t>
  </si>
  <si>
    <t>4.1</t>
  </si>
  <si>
    <t>ООО "Гонтарев Н.Н./ г.Шахунья</t>
  </si>
  <si>
    <t>Общество с ограниченной ответственностью</t>
  </si>
  <si>
    <t>Строительство</t>
  </si>
  <si>
    <t>Строительство многоквартирных жилых домов</t>
  </si>
  <si>
    <t>Министерство строительства НО</t>
  </si>
  <si>
    <t>1.8</t>
  </si>
  <si>
    <t>1.9</t>
  </si>
  <si>
    <t>2014 - 2020</t>
  </si>
  <si>
    <t>2015-2020</t>
  </si>
  <si>
    <t>2016-2020</t>
  </si>
  <si>
    <t>Перечень мероприятий (проектов) программы развития производительных сил городского округа город Шахунья на 2018 - 2020 годы</t>
  </si>
  <si>
    <t>АО "Молоко" /г.Шахунья</t>
  </si>
  <si>
    <t>ООО "М-ВУД" п.Сява</t>
  </si>
  <si>
    <t>1.10</t>
  </si>
  <si>
    <t>СПК "Новый путь", СПК "Родина", АО "Хмелевицы", СПК "Русь"</t>
  </si>
  <si>
    <t>СПК "Новый путь", СПК "Родина", АО "Хмелевицы",  СПК "Русь"</t>
  </si>
  <si>
    <t>3. Строительство</t>
  </si>
  <si>
    <t>3.1</t>
  </si>
  <si>
    <r>
      <t xml:space="preserve">ИТОГО ПО РАЗВИТИЮ РЕАЛЬНОГО СЕКТОРА ЭКОНОМИКИ                                             </t>
    </r>
    <r>
      <rPr>
        <i/>
        <sz val="22"/>
        <rFont val="Times New Roman"/>
        <family val="1"/>
      </rPr>
      <t xml:space="preserve"> 
(разделы с 1 по 3)</t>
    </r>
  </si>
  <si>
    <t>2018-2020</t>
  </si>
  <si>
    <t>4. Развитие инженерной инфраструктуры*</t>
  </si>
  <si>
    <t>транспортная инфраструктура</t>
  </si>
  <si>
    <t xml:space="preserve"> Министерство транспорта и автомобильных дорог НО
</t>
  </si>
  <si>
    <r>
      <t xml:space="preserve">ИТОГО по развитию внутрихозяйственного комплекса </t>
    </r>
    <r>
      <rPr>
        <i/>
        <sz val="22"/>
        <rFont val="Times New Roman"/>
        <family val="1"/>
      </rPr>
      <t>(раздел 4)</t>
    </r>
  </si>
  <si>
    <t>средние, малое предприятие</t>
  </si>
  <si>
    <t>Строительство автодороги в с. Хмелевицы от д. N 35 по ул. Центральная по пер. Советский до мастерских и МТФ городского округа город Шахунья Нижегородской области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</si>
</sst>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%"/>
    <numFmt numFmtId="186" formatCode="#,##0.0"/>
    <numFmt numFmtId="187" formatCode="0.000%"/>
    <numFmt numFmtId="188" formatCode="0.0000%"/>
    <numFmt numFmtId="189" formatCode="#,##0.00_ ;\-#,##0.00\ "/>
    <numFmt numFmtId="190" formatCode="0E+00"/>
    <numFmt numFmtId="191" formatCode="0.0000"/>
    <numFmt numFmtId="192" formatCode="0.00000"/>
    <numFmt numFmtId="193" formatCode="#,##0.000"/>
    <numFmt numFmtId="194" formatCode="#,##0_р_."/>
    <numFmt numFmtId="195" formatCode="[$€-2]\ ###,000_);[Red]\([$€-2]\ ###,000\)"/>
    <numFmt numFmtId="196" formatCode="[$-FC19]d\ mmmm\ yyyy\ &quot;г.&quot;"/>
    <numFmt numFmtId="197" formatCode="0.00000000"/>
    <numFmt numFmtId="198" formatCode="0.0000000"/>
    <numFmt numFmtId="199" formatCode="0.000000"/>
    <numFmt numFmtId="200" formatCode="#,##0.00_р_."/>
    <numFmt numFmtId="201" formatCode="#,##0.0&quot;р.&quot;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</numFmts>
  <fonts count="60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4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26"/>
      <name val="Times New Roman"/>
      <family val="1"/>
    </font>
    <font>
      <b/>
      <i/>
      <sz val="20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2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86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/>
      <protection/>
    </xf>
    <xf numFmtId="193" fontId="5" fillId="0" borderId="0" xfId="54" applyNumberFormat="1" applyFont="1" applyFill="1" applyBorder="1" applyAlignment="1">
      <alignment horizontal="right" vertical="center" wrapText="1"/>
      <protection/>
    </xf>
    <xf numFmtId="186" fontId="5" fillId="0" borderId="0" xfId="54" applyNumberFormat="1" applyFont="1" applyFill="1" applyBorder="1" applyAlignment="1">
      <alignment horizontal="right" vertical="center" wrapText="1"/>
      <protection/>
    </xf>
    <xf numFmtId="1" fontId="5" fillId="0" borderId="0" xfId="54" applyNumberFormat="1" applyFont="1" applyFill="1" applyBorder="1" applyAlignment="1">
      <alignment horizontal="center"/>
      <protection/>
    </xf>
    <xf numFmtId="186" fontId="5" fillId="0" borderId="0" xfId="54" applyNumberFormat="1" applyFont="1" applyFill="1" applyBorder="1">
      <alignment/>
      <protection/>
    </xf>
    <xf numFmtId="4" fontId="5" fillId="34" borderId="10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/>
      <protection/>
    </xf>
    <xf numFmtId="10" fontId="10" fillId="0" borderId="0" xfId="59" applyNumberFormat="1" applyFont="1" applyFill="1" applyBorder="1" applyAlignment="1">
      <alignment/>
    </xf>
    <xf numFmtId="0" fontId="10" fillId="0" borderId="0" xfId="54" applyFont="1" applyFill="1" applyBorder="1" applyAlignment="1">
      <alignment vertical="center"/>
      <protection/>
    </xf>
    <xf numFmtId="9" fontId="10" fillId="0" borderId="0" xfId="54" applyNumberFormat="1" applyFont="1" applyFill="1" applyBorder="1" applyAlignment="1">
      <alignment vertical="center"/>
      <protection/>
    </xf>
    <xf numFmtId="0" fontId="4" fillId="35" borderId="0" xfId="54" applyFont="1" applyFill="1" applyBorder="1" applyAlignment="1">
      <alignment horizontal="center" vertical="center" wrapText="1"/>
      <protection/>
    </xf>
    <xf numFmtId="3" fontId="7" fillId="0" borderId="0" xfId="54" applyNumberFormat="1" applyFont="1" applyFill="1" applyBorder="1" applyAlignment="1">
      <alignment/>
      <protection/>
    </xf>
    <xf numFmtId="0" fontId="6" fillId="0" borderId="0" xfId="54" applyFont="1" applyFill="1" applyBorder="1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193" fontId="4" fillId="0" borderId="10" xfId="53" applyNumberFormat="1" applyFont="1" applyFill="1" applyBorder="1" applyAlignment="1">
      <alignment horizontal="center" vertical="center" wrapText="1"/>
      <protection/>
    </xf>
    <xf numFmtId="193" fontId="5" fillId="0" borderId="10" xfId="53" applyNumberFormat="1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1" fontId="5" fillId="0" borderId="10" xfId="54" applyNumberFormat="1" applyFont="1" applyFill="1" applyBorder="1" applyAlignment="1">
      <alignment horizontal="center" vertical="center" textRotation="90" wrapText="1"/>
      <protection/>
    </xf>
    <xf numFmtId="1" fontId="17" fillId="0" borderId="10" xfId="54" applyNumberFormat="1" applyFont="1" applyFill="1" applyBorder="1" applyAlignment="1">
      <alignment horizontal="center" vertical="center" textRotation="90" wrapText="1"/>
      <protection/>
    </xf>
    <xf numFmtId="4" fontId="16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36" borderId="10" xfId="54" applyFont="1" applyFill="1" applyBorder="1" applyAlignment="1">
      <alignment horizontal="center" vertical="center" wrapText="1"/>
      <protection/>
    </xf>
    <xf numFmtId="0" fontId="4" fillId="36" borderId="10" xfId="54" applyFont="1" applyFill="1" applyBorder="1" applyAlignment="1">
      <alignment horizontal="center" vertical="center" wrapText="1"/>
      <protection/>
    </xf>
    <xf numFmtId="4" fontId="5" fillId="36" borderId="10" xfId="54" applyNumberFormat="1" applyFont="1" applyFill="1" applyBorder="1" applyAlignment="1">
      <alignment horizontal="center" vertical="center" wrapText="1"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2" fontId="4" fillId="34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/>
      <protection/>
    </xf>
    <xf numFmtId="0" fontId="58" fillId="0" borderId="0" xfId="54" applyNumberFormat="1" applyFont="1" applyFill="1" applyBorder="1">
      <alignment/>
      <protection/>
    </xf>
    <xf numFmtId="0" fontId="4" fillId="33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textRotation="90" wrapText="1"/>
      <protection/>
    </xf>
    <xf numFmtId="0" fontId="5" fillId="36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NumberFormat="1" applyFont="1" applyFill="1" applyBorder="1">
      <alignment/>
      <protection/>
    </xf>
    <xf numFmtId="0" fontId="5" fillId="0" borderId="0" xfId="54" applyNumberFormat="1" applyFont="1" applyFill="1" applyBorder="1" applyAlignment="1">
      <alignment horizontal="right" vertical="center" wrapText="1"/>
      <protection/>
    </xf>
    <xf numFmtId="4" fontId="4" fillId="34" borderId="10" xfId="54" applyNumberFormat="1" applyFont="1" applyFill="1" applyBorder="1" applyAlignment="1">
      <alignment horizontal="center" vertical="center" wrapText="1"/>
      <protection/>
    </xf>
    <xf numFmtId="0" fontId="5" fillId="37" borderId="10" xfId="54" applyFont="1" applyFill="1" applyBorder="1" applyAlignment="1">
      <alignment horizontal="center" vertical="center" wrapText="1"/>
      <protection/>
    </xf>
    <xf numFmtId="2" fontId="4" fillId="37" borderId="10" xfId="54" applyNumberFormat="1" applyFont="1" applyFill="1" applyBorder="1" applyAlignment="1">
      <alignment horizontal="center" vertical="center" wrapText="1"/>
      <protection/>
    </xf>
    <xf numFmtId="4" fontId="5" fillId="37" borderId="10" xfId="54" applyNumberFormat="1" applyFont="1" applyFill="1" applyBorder="1" applyAlignment="1">
      <alignment horizontal="center" vertical="center" wrapText="1"/>
      <protection/>
    </xf>
    <xf numFmtId="0" fontId="5" fillId="37" borderId="10" xfId="54" applyNumberFormat="1" applyFont="1" applyFill="1" applyBorder="1" applyAlignment="1">
      <alignment horizontal="center" vertical="center"/>
      <protection/>
    </xf>
    <xf numFmtId="0" fontId="5" fillId="37" borderId="10" xfId="54" applyNumberFormat="1" applyFont="1" applyFill="1" applyBorder="1" applyAlignment="1">
      <alignment horizontal="center" vertical="center" wrapText="1"/>
      <protection/>
    </xf>
    <xf numFmtId="2" fontId="4" fillId="38" borderId="10" xfId="54" applyNumberFormat="1" applyFont="1" applyFill="1" applyBorder="1" applyAlignment="1">
      <alignment horizontal="center" vertical="center" wrapText="1"/>
      <protection/>
    </xf>
    <xf numFmtId="0" fontId="4" fillId="34" borderId="10" xfId="54" applyFont="1" applyFill="1" applyBorder="1" applyAlignment="1">
      <alignment horizontal="center" vertical="center" wrapText="1"/>
      <protection/>
    </xf>
    <xf numFmtId="0" fontId="4" fillId="34" borderId="10" xfId="54" applyNumberFormat="1" applyFont="1" applyFill="1" applyBorder="1" applyAlignment="1">
      <alignment horizontal="center" vertical="center" wrapText="1"/>
      <protection/>
    </xf>
    <xf numFmtId="0" fontId="5" fillId="38" borderId="10" xfId="54" applyFont="1" applyFill="1" applyBorder="1" applyAlignment="1">
      <alignment horizontal="center" vertical="center" wrapText="1"/>
      <protection/>
    </xf>
    <xf numFmtId="2" fontId="5" fillId="38" borderId="10" xfId="54" applyNumberFormat="1" applyFont="1" applyFill="1" applyBorder="1" applyAlignment="1">
      <alignment horizontal="center" vertical="center" wrapText="1"/>
      <protection/>
    </xf>
    <xf numFmtId="0" fontId="5" fillId="38" borderId="10" xfId="54" applyNumberFormat="1" applyFont="1" applyFill="1" applyBorder="1" applyAlignment="1">
      <alignment horizontal="center" vertical="center"/>
      <protection/>
    </xf>
    <xf numFmtId="0" fontId="5" fillId="38" borderId="10" xfId="0" applyFont="1" applyFill="1" applyBorder="1" applyAlignment="1">
      <alignment horizontal="center" vertical="center" wrapText="1"/>
    </xf>
    <xf numFmtId="0" fontId="4" fillId="38" borderId="10" xfId="54" applyNumberFormat="1" applyFont="1" applyFill="1" applyBorder="1" applyAlignment="1">
      <alignment horizontal="center" vertical="center" wrapText="1"/>
      <protection/>
    </xf>
    <xf numFmtId="0" fontId="5" fillId="38" borderId="10" xfId="54" applyNumberFormat="1" applyFont="1" applyFill="1" applyBorder="1" applyAlignment="1">
      <alignment horizontal="center" vertical="center" wrapText="1"/>
      <protection/>
    </xf>
    <xf numFmtId="4" fontId="4" fillId="38" borderId="10" xfId="54" applyNumberFormat="1" applyFont="1" applyFill="1" applyBorder="1" applyAlignment="1">
      <alignment horizontal="center" vertical="center" wrapText="1"/>
      <protection/>
    </xf>
    <xf numFmtId="4" fontId="5" fillId="38" borderId="10" xfId="54" applyNumberFormat="1" applyFont="1" applyFill="1" applyBorder="1" applyAlignment="1">
      <alignment horizontal="center" vertical="center" wrapText="1"/>
      <protection/>
    </xf>
    <xf numFmtId="0" fontId="5" fillId="38" borderId="10" xfId="54" applyFont="1" applyFill="1" applyBorder="1" applyAlignment="1">
      <alignment horizontal="center" vertical="center" wrapText="1"/>
      <protection/>
    </xf>
    <xf numFmtId="1" fontId="5" fillId="38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186" fontId="5" fillId="38" borderId="10" xfId="54" applyNumberFormat="1" applyFont="1" applyFill="1" applyBorder="1" applyAlignment="1">
      <alignment horizontal="center" vertical="center" wrapText="1"/>
      <protection/>
    </xf>
    <xf numFmtId="0" fontId="21" fillId="0" borderId="0" xfId="54" applyFont="1" applyFill="1" applyBorder="1">
      <alignment/>
      <protection/>
    </xf>
    <xf numFmtId="0" fontId="21" fillId="0" borderId="0" xfId="54" applyFont="1" applyFill="1" applyBorder="1" applyAlignment="1">
      <alignment/>
      <protection/>
    </xf>
    <xf numFmtId="2" fontId="5" fillId="0" borderId="0" xfId="54" applyNumberFormat="1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0" xfId="54" applyFont="1" applyFill="1" applyBorder="1">
      <alignment/>
      <protection/>
    </xf>
    <xf numFmtId="2" fontId="16" fillId="0" borderId="0" xfId="54" applyNumberFormat="1" applyFont="1" applyFill="1" applyBorder="1" applyAlignment="1">
      <alignment vertical="center"/>
      <protection/>
    </xf>
    <xf numFmtId="2" fontId="22" fillId="0" borderId="0" xfId="54" applyNumberFormat="1" applyFont="1" applyFill="1" applyBorder="1" applyAlignment="1">
      <alignment vertical="center"/>
      <protection/>
    </xf>
    <xf numFmtId="193" fontId="22" fillId="0" borderId="0" xfId="54" applyNumberFormat="1" applyFont="1" applyFill="1" applyBorder="1" applyAlignment="1">
      <alignment horizontal="right" vertical="center" wrapText="1"/>
      <protection/>
    </xf>
    <xf numFmtId="0" fontId="22" fillId="0" borderId="0" xfId="54" applyNumberFormat="1" applyFont="1" applyFill="1" applyBorder="1" applyAlignment="1">
      <alignment horizontal="right"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49" fontId="5" fillId="0" borderId="13" xfId="54" applyNumberFormat="1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49" fontId="14" fillId="35" borderId="0" xfId="54" applyNumberFormat="1" applyFont="1" applyFill="1" applyBorder="1" applyAlignment="1">
      <alignment horizontal="center" vertical="center" wrapText="1"/>
      <protection/>
    </xf>
    <xf numFmtId="0" fontId="14" fillId="35" borderId="0" xfId="0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13" fillId="39" borderId="10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5" fillId="38" borderId="10" xfId="54" applyFont="1" applyFill="1" applyBorder="1" applyAlignment="1">
      <alignment horizontal="center" vertical="center" wrapText="1"/>
      <protection/>
    </xf>
    <xf numFmtId="49" fontId="5" fillId="38" borderId="10" xfId="54" applyNumberFormat="1" applyFont="1" applyFill="1" applyBorder="1" applyAlignment="1">
      <alignment horizontal="center" vertical="center" wrapText="1"/>
      <protection/>
    </xf>
    <xf numFmtId="0" fontId="5" fillId="38" borderId="10" xfId="0" applyFont="1" applyFill="1" applyBorder="1" applyAlignment="1">
      <alignment horizontal="center" vertical="center" wrapText="1"/>
    </xf>
    <xf numFmtId="0" fontId="16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9" fillId="0" borderId="10" xfId="54" applyFont="1" applyFill="1" applyBorder="1" applyAlignment="1">
      <alignment horizontal="center" vertical="center" wrapText="1"/>
      <protection/>
    </xf>
    <xf numFmtId="49" fontId="13" fillId="35" borderId="10" xfId="54" applyNumberFormat="1" applyFont="1" applyFill="1" applyBorder="1" applyAlignment="1">
      <alignment horizontal="left" vertical="center" wrapText="1"/>
      <protection/>
    </xf>
    <xf numFmtId="0" fontId="13" fillId="35" borderId="10" xfId="0" applyFont="1" applyFill="1" applyBorder="1" applyAlignment="1">
      <alignment horizontal="left" vertical="center" wrapText="1"/>
    </xf>
    <xf numFmtId="49" fontId="14" fillId="35" borderId="10" xfId="54" applyNumberFormat="1" applyFont="1" applyFill="1" applyBorder="1" applyAlignment="1">
      <alignment horizontal="center" vertical="center" wrapText="1"/>
      <protection/>
    </xf>
    <xf numFmtId="0" fontId="14" fillId="3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4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186" fontId="18" fillId="0" borderId="0" xfId="54" applyNumberFormat="1" applyFont="1" applyFill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ропр к программе" xfId="53"/>
    <cellStyle name="Обычный_приложение пром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7"/>
  <sheetViews>
    <sheetView showZeros="0" tabSelected="1" view="pageBreakPreview" zoomScale="40" zoomScaleNormal="40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AB133" sqref="AB133"/>
    </sheetView>
  </sheetViews>
  <sheetFormatPr defaultColWidth="9.140625" defaultRowHeight="12.75"/>
  <cols>
    <col min="1" max="1" width="10.28125" style="8" customWidth="1"/>
    <col min="2" max="2" width="41.28125" style="8" customWidth="1"/>
    <col min="3" max="3" width="18.7109375" style="8" customWidth="1"/>
    <col min="4" max="4" width="33.57421875" style="8" customWidth="1"/>
    <col min="5" max="5" width="51.28125" style="8" customWidth="1"/>
    <col min="6" max="6" width="16.28125" style="8" customWidth="1"/>
    <col min="7" max="7" width="53.00390625" style="8" customWidth="1"/>
    <col min="8" max="8" width="7.421875" style="8" hidden="1" customWidth="1"/>
    <col min="9" max="9" width="17.28125" style="9" customWidth="1"/>
    <col min="10" max="10" width="16.8515625" style="10" customWidth="1"/>
    <col min="11" max="11" width="15.7109375" style="10" customWidth="1"/>
    <col min="12" max="12" width="15.28125" style="10" customWidth="1"/>
    <col min="13" max="13" width="14.421875" style="10" customWidth="1"/>
    <col min="14" max="14" width="19.28125" style="10" customWidth="1"/>
    <col min="15" max="15" width="16.28125" style="11" customWidth="1"/>
    <col min="16" max="16" width="18.28125" style="12" customWidth="1"/>
    <col min="17" max="17" width="14.00390625" style="12" customWidth="1"/>
    <col min="18" max="18" width="16.00390625" style="13" customWidth="1"/>
    <col min="19" max="19" width="17.7109375" style="44" customWidth="1"/>
    <col min="20" max="20" width="26.28125" style="40" customWidth="1"/>
    <col min="21" max="21" width="16.7109375" style="15" customWidth="1"/>
    <col min="22" max="22" width="13.140625" style="15" customWidth="1"/>
    <col min="23" max="23" width="9.00390625" style="15" customWidth="1"/>
    <col min="24" max="24" width="11.00390625" style="15" customWidth="1"/>
    <col min="25" max="25" width="22.8515625" style="15" customWidth="1"/>
    <col min="26" max="26" width="11.00390625" style="15" customWidth="1"/>
    <col min="27" max="30" width="9.140625" style="15" customWidth="1"/>
    <col min="31" max="31" width="9.8515625" style="15" bestFit="1" customWidth="1"/>
    <col min="32" max="16384" width="9.140625" style="15" customWidth="1"/>
  </cols>
  <sheetData>
    <row r="1" spans="19:25" ht="33">
      <c r="S1" s="129" t="s">
        <v>74</v>
      </c>
      <c r="T1" s="129"/>
      <c r="Y1" s="67"/>
    </row>
    <row r="2" spans="1:25" ht="34.5">
      <c r="A2" s="111" t="s">
        <v>103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2"/>
      <c r="Y2" s="67"/>
    </row>
    <row r="3" spans="1:25" s="17" customFormat="1" ht="54.75" customHeight="1">
      <c r="A3" s="81" t="s">
        <v>5</v>
      </c>
      <c r="B3" s="81" t="s">
        <v>30</v>
      </c>
      <c r="C3" s="109" t="s">
        <v>28</v>
      </c>
      <c r="D3" s="81" t="s">
        <v>29</v>
      </c>
      <c r="E3" s="81" t="s">
        <v>6</v>
      </c>
      <c r="F3" s="114" t="s">
        <v>0</v>
      </c>
      <c r="G3" s="81" t="s">
        <v>7</v>
      </c>
      <c r="H3" s="6"/>
      <c r="I3" s="81" t="s">
        <v>1</v>
      </c>
      <c r="J3" s="113" t="s">
        <v>22</v>
      </c>
      <c r="K3" s="113"/>
      <c r="L3" s="113"/>
      <c r="M3" s="113"/>
      <c r="N3" s="113"/>
      <c r="O3" s="113"/>
      <c r="P3" s="110" t="s">
        <v>33</v>
      </c>
      <c r="Q3" s="110"/>
      <c r="R3" s="110"/>
      <c r="S3" s="110"/>
      <c r="T3" s="110"/>
      <c r="Y3" s="68"/>
    </row>
    <row r="4" spans="1:25" s="17" customFormat="1" ht="216.75" customHeight="1">
      <c r="A4" s="81"/>
      <c r="B4" s="81"/>
      <c r="C4" s="109"/>
      <c r="D4" s="81"/>
      <c r="E4" s="81"/>
      <c r="F4" s="114"/>
      <c r="G4" s="81"/>
      <c r="H4" s="6"/>
      <c r="I4" s="81"/>
      <c r="J4" s="25" t="s">
        <v>25</v>
      </c>
      <c r="K4" s="26" t="s">
        <v>8</v>
      </c>
      <c r="L4" s="26" t="s">
        <v>3</v>
      </c>
      <c r="M4" s="26" t="s">
        <v>9</v>
      </c>
      <c r="N4" s="26" t="s">
        <v>4</v>
      </c>
      <c r="O4" s="27" t="s">
        <v>23</v>
      </c>
      <c r="P4" s="28" t="s">
        <v>26</v>
      </c>
      <c r="Q4" s="29" t="s">
        <v>34</v>
      </c>
      <c r="R4" s="30" t="s">
        <v>27</v>
      </c>
      <c r="S4" s="42" t="s">
        <v>24</v>
      </c>
      <c r="T4" s="42" t="s">
        <v>65</v>
      </c>
      <c r="Y4" s="68"/>
    </row>
    <row r="5" spans="1:25" s="17" customFormat="1" ht="30">
      <c r="A5" s="101" t="s">
        <v>10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Y5" s="68"/>
    </row>
    <row r="6" spans="1:25" ht="51" customHeight="1">
      <c r="A6" s="100" t="s">
        <v>12</v>
      </c>
      <c r="B6" s="81" t="s">
        <v>104</v>
      </c>
      <c r="C6" s="81" t="s">
        <v>31</v>
      </c>
      <c r="D6" s="81" t="s">
        <v>39</v>
      </c>
      <c r="E6" s="88" t="s">
        <v>50</v>
      </c>
      <c r="F6" s="81" t="s">
        <v>84</v>
      </c>
      <c r="G6" s="88" t="s">
        <v>66</v>
      </c>
      <c r="H6" s="5"/>
      <c r="I6" s="7" t="s">
        <v>2</v>
      </c>
      <c r="J6" s="31">
        <f aca="true" t="shared" si="0" ref="J6:J16">K6+L6+M6+N6+O6</f>
        <v>11.6</v>
      </c>
      <c r="K6" s="31">
        <f aca="true" t="shared" si="1" ref="K6:S6">K7+K8+K9</f>
        <v>0</v>
      </c>
      <c r="L6" s="31">
        <f t="shared" si="1"/>
        <v>0</v>
      </c>
      <c r="M6" s="31">
        <f t="shared" si="1"/>
        <v>0</v>
      </c>
      <c r="N6" s="31">
        <f t="shared" si="1"/>
        <v>4.8</v>
      </c>
      <c r="O6" s="31">
        <f t="shared" si="1"/>
        <v>6.8</v>
      </c>
      <c r="P6" s="31">
        <f t="shared" si="1"/>
        <v>2840</v>
      </c>
      <c r="Q6" s="31">
        <f t="shared" si="1"/>
        <v>0</v>
      </c>
      <c r="R6" s="31">
        <f t="shared" si="1"/>
        <v>81.5</v>
      </c>
      <c r="S6" s="41">
        <f t="shared" si="1"/>
        <v>2</v>
      </c>
      <c r="T6" s="41"/>
      <c r="Y6" s="69">
        <f>J7+J8+J9</f>
        <v>11.6</v>
      </c>
    </row>
    <row r="7" spans="1:25" s="19" customFormat="1" ht="27" customHeight="1">
      <c r="A7" s="100"/>
      <c r="B7" s="81"/>
      <c r="C7" s="81"/>
      <c r="D7" s="81"/>
      <c r="E7" s="88"/>
      <c r="F7" s="81"/>
      <c r="G7" s="88"/>
      <c r="H7" s="5"/>
      <c r="I7" s="6">
        <v>2018</v>
      </c>
      <c r="J7" s="32">
        <f>K7+L7+M7+N7+O7</f>
        <v>11.6</v>
      </c>
      <c r="K7" s="4"/>
      <c r="L7" s="4"/>
      <c r="M7" s="4"/>
      <c r="N7" s="4">
        <v>4.8</v>
      </c>
      <c r="O7" s="4">
        <v>6.8</v>
      </c>
      <c r="P7" s="4">
        <v>920</v>
      </c>
      <c r="Q7" s="4"/>
      <c r="R7" s="4">
        <v>27</v>
      </c>
      <c r="S7" s="39">
        <v>2</v>
      </c>
      <c r="T7" s="39">
        <v>23690</v>
      </c>
      <c r="U7" s="18"/>
      <c r="Y7" s="70"/>
    </row>
    <row r="8" spans="1:25" s="19" customFormat="1" ht="29.25" customHeight="1">
      <c r="A8" s="100"/>
      <c r="B8" s="81"/>
      <c r="C8" s="81"/>
      <c r="D8" s="81"/>
      <c r="E8" s="88"/>
      <c r="F8" s="81"/>
      <c r="G8" s="88"/>
      <c r="H8" s="5"/>
      <c r="I8" s="6">
        <v>2019</v>
      </c>
      <c r="J8" s="32">
        <f>K8+L8+M8+N8+O8</f>
        <v>0</v>
      </c>
      <c r="K8" s="4"/>
      <c r="L8" s="4"/>
      <c r="M8" s="4"/>
      <c r="N8" s="4"/>
      <c r="O8" s="4"/>
      <c r="P8" s="4">
        <v>950</v>
      </c>
      <c r="Q8" s="4"/>
      <c r="R8" s="4">
        <v>27</v>
      </c>
      <c r="S8" s="39">
        <v>0</v>
      </c>
      <c r="T8" s="39">
        <v>24130</v>
      </c>
      <c r="U8" s="18"/>
      <c r="Y8" s="70"/>
    </row>
    <row r="9" spans="1:25" s="19" customFormat="1" ht="33.75" customHeight="1">
      <c r="A9" s="100"/>
      <c r="B9" s="81"/>
      <c r="C9" s="81"/>
      <c r="D9" s="81"/>
      <c r="E9" s="88"/>
      <c r="F9" s="81"/>
      <c r="G9" s="88"/>
      <c r="H9" s="5"/>
      <c r="I9" s="63">
        <v>2020</v>
      </c>
      <c r="J9" s="52">
        <f>K9+L9+M9+N9+O9</f>
        <v>0</v>
      </c>
      <c r="K9" s="56"/>
      <c r="L9" s="56"/>
      <c r="M9" s="56"/>
      <c r="N9" s="56"/>
      <c r="O9" s="56">
        <v>0</v>
      </c>
      <c r="P9" s="56">
        <v>970</v>
      </c>
      <c r="Q9" s="56"/>
      <c r="R9" s="56">
        <v>27.5</v>
      </c>
      <c r="S9" s="57">
        <v>0</v>
      </c>
      <c r="T9" s="57">
        <v>24650</v>
      </c>
      <c r="U9" s="18"/>
      <c r="Y9" s="70"/>
    </row>
    <row r="10" spans="1:25" s="19" customFormat="1" ht="35.25" customHeight="1">
      <c r="A10" s="100" t="s">
        <v>13</v>
      </c>
      <c r="B10" s="81" t="s">
        <v>56</v>
      </c>
      <c r="C10" s="81" t="s">
        <v>31</v>
      </c>
      <c r="D10" s="81" t="s">
        <v>35</v>
      </c>
      <c r="E10" s="88" t="s">
        <v>36</v>
      </c>
      <c r="F10" s="81" t="s">
        <v>84</v>
      </c>
      <c r="G10" s="88" t="s">
        <v>67</v>
      </c>
      <c r="H10" s="5"/>
      <c r="I10" s="7" t="s">
        <v>2</v>
      </c>
      <c r="J10" s="31">
        <f t="shared" si="0"/>
        <v>16.5</v>
      </c>
      <c r="K10" s="31">
        <f aca="true" t="shared" si="2" ref="K10:S10">K11+K12+K13</f>
        <v>0</v>
      </c>
      <c r="L10" s="31">
        <f t="shared" si="2"/>
        <v>0</v>
      </c>
      <c r="M10" s="31">
        <f t="shared" si="2"/>
        <v>0</v>
      </c>
      <c r="N10" s="31">
        <f t="shared" si="2"/>
        <v>16.5</v>
      </c>
      <c r="O10" s="31">
        <f t="shared" si="2"/>
        <v>0</v>
      </c>
      <c r="P10" s="31">
        <f t="shared" si="2"/>
        <v>1260</v>
      </c>
      <c r="Q10" s="31">
        <f t="shared" si="2"/>
        <v>0</v>
      </c>
      <c r="R10" s="31">
        <f t="shared" si="2"/>
        <v>108</v>
      </c>
      <c r="S10" s="41">
        <f t="shared" si="2"/>
        <v>3</v>
      </c>
      <c r="T10" s="41"/>
      <c r="U10" s="18"/>
      <c r="Y10" s="69">
        <f>J11+J12+J13</f>
        <v>16.5</v>
      </c>
    </row>
    <row r="11" spans="1:25" s="19" customFormat="1" ht="42" customHeight="1">
      <c r="A11" s="100"/>
      <c r="B11" s="81"/>
      <c r="C11" s="81"/>
      <c r="D11" s="81"/>
      <c r="E11" s="88"/>
      <c r="F11" s="81"/>
      <c r="G11" s="88"/>
      <c r="H11" s="5"/>
      <c r="I11" s="6">
        <v>2018</v>
      </c>
      <c r="J11" s="32">
        <f t="shared" si="0"/>
        <v>5</v>
      </c>
      <c r="K11" s="4"/>
      <c r="L11" s="4"/>
      <c r="M11" s="4"/>
      <c r="N11" s="4">
        <v>5</v>
      </c>
      <c r="O11" s="4">
        <v>0</v>
      </c>
      <c r="P11" s="4">
        <v>400</v>
      </c>
      <c r="Q11" s="4"/>
      <c r="R11" s="4">
        <v>35</v>
      </c>
      <c r="S11" s="33">
        <v>1</v>
      </c>
      <c r="T11" s="33">
        <v>15765</v>
      </c>
      <c r="U11" s="20"/>
      <c r="Y11" s="70"/>
    </row>
    <row r="12" spans="1:25" s="19" customFormat="1" ht="32.25" customHeight="1">
      <c r="A12" s="100"/>
      <c r="B12" s="81"/>
      <c r="C12" s="81"/>
      <c r="D12" s="81"/>
      <c r="E12" s="88"/>
      <c r="F12" s="81"/>
      <c r="G12" s="88"/>
      <c r="H12" s="5"/>
      <c r="I12" s="6">
        <v>2019</v>
      </c>
      <c r="J12" s="32">
        <f t="shared" si="0"/>
        <v>5.5</v>
      </c>
      <c r="K12" s="4"/>
      <c r="L12" s="4"/>
      <c r="M12" s="4"/>
      <c r="N12" s="4">
        <v>5.5</v>
      </c>
      <c r="O12" s="4">
        <v>0</v>
      </c>
      <c r="P12" s="4">
        <v>420</v>
      </c>
      <c r="Q12" s="4"/>
      <c r="R12" s="4">
        <v>36</v>
      </c>
      <c r="S12" s="33">
        <v>1</v>
      </c>
      <c r="T12" s="33">
        <v>16555</v>
      </c>
      <c r="U12" s="20"/>
      <c r="Y12" s="70"/>
    </row>
    <row r="13" spans="1:25" s="19" customFormat="1" ht="35.25" customHeight="1">
      <c r="A13" s="100"/>
      <c r="B13" s="81"/>
      <c r="C13" s="81"/>
      <c r="D13" s="81"/>
      <c r="E13" s="88"/>
      <c r="F13" s="81"/>
      <c r="G13" s="88"/>
      <c r="H13" s="5"/>
      <c r="I13" s="63">
        <v>2020</v>
      </c>
      <c r="J13" s="52">
        <f t="shared" si="0"/>
        <v>6</v>
      </c>
      <c r="K13" s="56"/>
      <c r="L13" s="56"/>
      <c r="M13" s="56"/>
      <c r="N13" s="56">
        <v>6</v>
      </c>
      <c r="O13" s="56">
        <v>0</v>
      </c>
      <c r="P13" s="56">
        <v>440</v>
      </c>
      <c r="Q13" s="56"/>
      <c r="R13" s="56">
        <v>37</v>
      </c>
      <c r="S13" s="60">
        <v>1</v>
      </c>
      <c r="T13" s="60">
        <v>17340</v>
      </c>
      <c r="U13" s="20"/>
      <c r="Y13" s="70"/>
    </row>
    <row r="14" spans="1:25" s="19" customFormat="1" ht="40.5" customHeight="1">
      <c r="A14" s="100" t="s">
        <v>57</v>
      </c>
      <c r="B14" s="81" t="s">
        <v>77</v>
      </c>
      <c r="C14" s="81" t="s">
        <v>37</v>
      </c>
      <c r="D14" s="81" t="s">
        <v>35</v>
      </c>
      <c r="E14" s="88" t="s">
        <v>78</v>
      </c>
      <c r="F14" s="88" t="s">
        <v>79</v>
      </c>
      <c r="G14" s="88" t="s">
        <v>67</v>
      </c>
      <c r="H14" s="5"/>
      <c r="I14" s="7" t="s">
        <v>2</v>
      </c>
      <c r="J14" s="31">
        <f>J15+J16+J17</f>
        <v>3.1</v>
      </c>
      <c r="K14" s="31">
        <f aca="true" t="shared" si="3" ref="K14:S14">K15+K16+K17</f>
        <v>0</v>
      </c>
      <c r="L14" s="31">
        <f t="shared" si="3"/>
        <v>0</v>
      </c>
      <c r="M14" s="31">
        <f t="shared" si="3"/>
        <v>0</v>
      </c>
      <c r="N14" s="31">
        <f t="shared" si="3"/>
        <v>3.1</v>
      </c>
      <c r="O14" s="31">
        <f t="shared" si="3"/>
        <v>0</v>
      </c>
      <c r="P14" s="31">
        <f t="shared" si="3"/>
        <v>156</v>
      </c>
      <c r="Q14" s="31">
        <f t="shared" si="3"/>
        <v>0</v>
      </c>
      <c r="R14" s="31">
        <f t="shared" si="3"/>
        <v>3.7199999999999998</v>
      </c>
      <c r="S14" s="41">
        <f t="shared" si="3"/>
        <v>5</v>
      </c>
      <c r="T14" s="41"/>
      <c r="U14" s="18"/>
      <c r="Y14" s="69">
        <f>J15+J16+J17</f>
        <v>3.1</v>
      </c>
    </row>
    <row r="15" spans="1:25" s="19" customFormat="1" ht="33.75" customHeight="1">
      <c r="A15" s="100"/>
      <c r="B15" s="104"/>
      <c r="C15" s="81"/>
      <c r="D15" s="81"/>
      <c r="E15" s="104"/>
      <c r="F15" s="104"/>
      <c r="G15" s="88"/>
      <c r="H15" s="5"/>
      <c r="I15" s="6">
        <v>2018</v>
      </c>
      <c r="J15" s="32">
        <f>K15+L15+M15+N15+O15</f>
        <v>1</v>
      </c>
      <c r="K15" s="4"/>
      <c r="L15" s="4"/>
      <c r="M15" s="4"/>
      <c r="N15" s="4">
        <v>1</v>
      </c>
      <c r="O15" s="4"/>
      <c r="P15" s="4">
        <v>50</v>
      </c>
      <c r="Q15" s="4"/>
      <c r="R15" s="4">
        <v>1.2</v>
      </c>
      <c r="S15" s="39">
        <v>2</v>
      </c>
      <c r="T15" s="39">
        <v>10200</v>
      </c>
      <c r="U15" s="18"/>
      <c r="Y15" s="70"/>
    </row>
    <row r="16" spans="1:25" s="19" customFormat="1" ht="37.5" customHeight="1">
      <c r="A16" s="100"/>
      <c r="B16" s="104"/>
      <c r="C16" s="81"/>
      <c r="D16" s="81"/>
      <c r="E16" s="104"/>
      <c r="F16" s="104"/>
      <c r="G16" s="88"/>
      <c r="H16" s="5"/>
      <c r="I16" s="6">
        <v>2019</v>
      </c>
      <c r="J16" s="32">
        <f t="shared" si="0"/>
        <v>1</v>
      </c>
      <c r="K16" s="4"/>
      <c r="L16" s="4"/>
      <c r="M16" s="4"/>
      <c r="N16" s="4">
        <v>1</v>
      </c>
      <c r="O16" s="4"/>
      <c r="P16" s="4">
        <v>52</v>
      </c>
      <c r="Q16" s="4"/>
      <c r="R16" s="4">
        <v>1.2</v>
      </c>
      <c r="S16" s="39">
        <v>2</v>
      </c>
      <c r="T16" s="39">
        <v>11000</v>
      </c>
      <c r="U16" s="18"/>
      <c r="Y16" s="70"/>
    </row>
    <row r="17" spans="1:25" s="19" customFormat="1" ht="28.5" customHeight="1">
      <c r="A17" s="100"/>
      <c r="B17" s="104"/>
      <c r="C17" s="81"/>
      <c r="D17" s="81"/>
      <c r="E17" s="104"/>
      <c r="F17" s="104"/>
      <c r="G17" s="88"/>
      <c r="H17" s="5"/>
      <c r="I17" s="63">
        <v>2020</v>
      </c>
      <c r="J17" s="52">
        <v>1.1</v>
      </c>
      <c r="K17" s="56"/>
      <c r="L17" s="56"/>
      <c r="M17" s="56"/>
      <c r="N17" s="56">
        <v>1.1</v>
      </c>
      <c r="O17" s="56"/>
      <c r="P17" s="56">
        <v>54</v>
      </c>
      <c r="Q17" s="56"/>
      <c r="R17" s="56">
        <v>1.32</v>
      </c>
      <c r="S17" s="57">
        <v>1</v>
      </c>
      <c r="T17" s="57">
        <v>11200</v>
      </c>
      <c r="U17" s="18"/>
      <c r="Y17" s="70"/>
    </row>
    <row r="18" spans="1:25" s="19" customFormat="1" ht="40.5" customHeight="1">
      <c r="A18" s="100" t="s">
        <v>38</v>
      </c>
      <c r="B18" s="81" t="s">
        <v>55</v>
      </c>
      <c r="C18" s="81" t="s">
        <v>37</v>
      </c>
      <c r="D18" s="81" t="s">
        <v>39</v>
      </c>
      <c r="E18" s="88" t="s">
        <v>48</v>
      </c>
      <c r="F18" s="88" t="s">
        <v>100</v>
      </c>
      <c r="G18" s="88" t="s">
        <v>66</v>
      </c>
      <c r="H18" s="5"/>
      <c r="I18" s="7" t="s">
        <v>2</v>
      </c>
      <c r="J18" s="31">
        <f>K18+L18+M18+N18+O18</f>
        <v>3.1</v>
      </c>
      <c r="K18" s="31">
        <f aca="true" t="shared" si="4" ref="K18:S18">K19+K20+K21</f>
        <v>0</v>
      </c>
      <c r="L18" s="31">
        <f t="shared" si="4"/>
        <v>0</v>
      </c>
      <c r="M18" s="31">
        <f t="shared" si="4"/>
        <v>0</v>
      </c>
      <c r="N18" s="31">
        <f t="shared" si="4"/>
        <v>3.1</v>
      </c>
      <c r="O18" s="31">
        <f t="shared" si="4"/>
        <v>0</v>
      </c>
      <c r="P18" s="31">
        <f t="shared" si="4"/>
        <v>92</v>
      </c>
      <c r="Q18" s="31">
        <f t="shared" si="4"/>
        <v>0</v>
      </c>
      <c r="R18" s="31">
        <f t="shared" si="4"/>
        <v>9.2</v>
      </c>
      <c r="S18" s="41">
        <f t="shared" si="4"/>
        <v>2</v>
      </c>
      <c r="T18" s="41"/>
      <c r="U18" s="18"/>
      <c r="Y18" s="69">
        <f>J19+J20+J21</f>
        <v>3.1</v>
      </c>
    </row>
    <row r="19" spans="1:25" s="19" customFormat="1" ht="33.75" customHeight="1">
      <c r="A19" s="100"/>
      <c r="B19" s="104"/>
      <c r="C19" s="81"/>
      <c r="D19" s="81"/>
      <c r="E19" s="104"/>
      <c r="F19" s="104"/>
      <c r="G19" s="88"/>
      <c r="H19" s="5"/>
      <c r="I19" s="6">
        <v>2018</v>
      </c>
      <c r="J19" s="32">
        <f>K19+L19+M19+N19+O19</f>
        <v>1</v>
      </c>
      <c r="K19" s="4"/>
      <c r="L19" s="4"/>
      <c r="M19" s="4"/>
      <c r="N19" s="4">
        <v>1</v>
      </c>
      <c r="O19" s="4"/>
      <c r="P19" s="4">
        <v>29</v>
      </c>
      <c r="Q19" s="4"/>
      <c r="R19" s="4">
        <v>2.9</v>
      </c>
      <c r="S19" s="39">
        <v>1</v>
      </c>
      <c r="T19" s="39">
        <v>12000</v>
      </c>
      <c r="U19" s="18"/>
      <c r="Y19" s="70"/>
    </row>
    <row r="20" spans="1:25" s="19" customFormat="1" ht="32.25" customHeight="1">
      <c r="A20" s="100"/>
      <c r="B20" s="104"/>
      <c r="C20" s="81"/>
      <c r="D20" s="81"/>
      <c r="E20" s="104"/>
      <c r="F20" s="104"/>
      <c r="G20" s="88"/>
      <c r="H20" s="5"/>
      <c r="I20" s="6">
        <v>2019</v>
      </c>
      <c r="J20" s="32">
        <f>K20+L20+M20+N20+O20</f>
        <v>1</v>
      </c>
      <c r="K20" s="4"/>
      <c r="L20" s="4"/>
      <c r="M20" s="4"/>
      <c r="N20" s="4">
        <v>1</v>
      </c>
      <c r="O20" s="4"/>
      <c r="P20" s="4">
        <v>30</v>
      </c>
      <c r="Q20" s="4"/>
      <c r="R20" s="4">
        <v>3</v>
      </c>
      <c r="S20" s="39">
        <v>1</v>
      </c>
      <c r="T20" s="39">
        <v>13000</v>
      </c>
      <c r="U20" s="18"/>
      <c r="Y20" s="70"/>
    </row>
    <row r="21" spans="1:25" s="19" customFormat="1" ht="30" customHeight="1">
      <c r="A21" s="100"/>
      <c r="B21" s="104"/>
      <c r="C21" s="81"/>
      <c r="D21" s="81"/>
      <c r="E21" s="104"/>
      <c r="F21" s="104"/>
      <c r="G21" s="88"/>
      <c r="H21" s="5"/>
      <c r="I21" s="63">
        <v>2020</v>
      </c>
      <c r="J21" s="52">
        <v>1.1</v>
      </c>
      <c r="K21" s="56"/>
      <c r="L21" s="56"/>
      <c r="M21" s="56"/>
      <c r="N21" s="56">
        <v>1.1</v>
      </c>
      <c r="O21" s="56"/>
      <c r="P21" s="56">
        <v>33</v>
      </c>
      <c r="Q21" s="56"/>
      <c r="R21" s="56">
        <v>3.3</v>
      </c>
      <c r="S21" s="57"/>
      <c r="T21" s="57">
        <v>14000</v>
      </c>
      <c r="U21" s="18"/>
      <c r="Y21" s="70"/>
    </row>
    <row r="22" spans="1:25" s="19" customFormat="1" ht="23.25" customHeight="1">
      <c r="A22" s="100" t="s">
        <v>41</v>
      </c>
      <c r="B22" s="81" t="s">
        <v>80</v>
      </c>
      <c r="C22" s="81" t="s">
        <v>43</v>
      </c>
      <c r="D22" s="81" t="s">
        <v>35</v>
      </c>
      <c r="E22" s="81" t="s">
        <v>81</v>
      </c>
      <c r="F22" s="88" t="s">
        <v>79</v>
      </c>
      <c r="G22" s="88" t="s">
        <v>67</v>
      </c>
      <c r="H22" s="5"/>
      <c r="I22" s="7" t="s">
        <v>2</v>
      </c>
      <c r="J22" s="31">
        <f>K22+L22+M22+N22+O22</f>
        <v>6.2</v>
      </c>
      <c r="K22" s="31">
        <f aca="true" t="shared" si="5" ref="K22:S22">K23+K24+K25</f>
        <v>0</v>
      </c>
      <c r="L22" s="31">
        <f t="shared" si="5"/>
        <v>0</v>
      </c>
      <c r="M22" s="31">
        <f t="shared" si="5"/>
        <v>0</v>
      </c>
      <c r="N22" s="31">
        <f t="shared" si="5"/>
        <v>6.2</v>
      </c>
      <c r="O22" s="31">
        <f t="shared" si="5"/>
        <v>0</v>
      </c>
      <c r="P22" s="31">
        <f t="shared" si="5"/>
        <v>173</v>
      </c>
      <c r="Q22" s="31">
        <f t="shared" si="5"/>
        <v>0</v>
      </c>
      <c r="R22" s="31">
        <f t="shared" si="5"/>
        <v>3.7199999999999998</v>
      </c>
      <c r="S22" s="41">
        <f t="shared" si="5"/>
        <v>4</v>
      </c>
      <c r="T22" s="41"/>
      <c r="U22" s="18"/>
      <c r="Y22" s="69">
        <f>J23+J24+J25</f>
        <v>6.2</v>
      </c>
    </row>
    <row r="23" spans="1:25" s="19" customFormat="1" ht="26.25">
      <c r="A23" s="100"/>
      <c r="B23" s="81"/>
      <c r="C23" s="81"/>
      <c r="D23" s="81"/>
      <c r="E23" s="81"/>
      <c r="F23" s="104"/>
      <c r="G23" s="88"/>
      <c r="H23" s="5"/>
      <c r="I23" s="6">
        <v>2018</v>
      </c>
      <c r="J23" s="32">
        <f>K23+L23+M23+N23+O23</f>
        <v>2</v>
      </c>
      <c r="K23" s="4"/>
      <c r="L23" s="4"/>
      <c r="M23" s="4"/>
      <c r="N23" s="4">
        <v>2</v>
      </c>
      <c r="O23" s="4"/>
      <c r="P23" s="4">
        <v>55</v>
      </c>
      <c r="Q23" s="4"/>
      <c r="R23" s="4">
        <v>1.2</v>
      </c>
      <c r="S23" s="39">
        <v>2</v>
      </c>
      <c r="T23" s="39">
        <v>11300</v>
      </c>
      <c r="U23" s="18"/>
      <c r="Y23" s="70"/>
    </row>
    <row r="24" spans="1:25" s="19" customFormat="1" ht="26.25">
      <c r="A24" s="100"/>
      <c r="B24" s="81"/>
      <c r="C24" s="81"/>
      <c r="D24" s="81"/>
      <c r="E24" s="81"/>
      <c r="F24" s="104"/>
      <c r="G24" s="88"/>
      <c r="H24" s="5"/>
      <c r="I24" s="6">
        <v>2019</v>
      </c>
      <c r="J24" s="32">
        <f>K24+L24+M24+N24+O24</f>
        <v>2</v>
      </c>
      <c r="K24" s="4"/>
      <c r="L24" s="4"/>
      <c r="M24" s="4"/>
      <c r="N24" s="4">
        <v>2</v>
      </c>
      <c r="O24" s="4"/>
      <c r="P24" s="4">
        <v>58</v>
      </c>
      <c r="Q24" s="4"/>
      <c r="R24" s="4">
        <v>1.2</v>
      </c>
      <c r="S24" s="39">
        <v>2</v>
      </c>
      <c r="T24" s="39">
        <v>11800</v>
      </c>
      <c r="U24" s="18"/>
      <c r="Y24" s="70"/>
    </row>
    <row r="25" spans="1:25" s="19" customFormat="1" ht="26.25">
      <c r="A25" s="100"/>
      <c r="B25" s="81"/>
      <c r="C25" s="81"/>
      <c r="D25" s="81"/>
      <c r="E25" s="81"/>
      <c r="F25" s="104"/>
      <c r="G25" s="88"/>
      <c r="H25" s="5"/>
      <c r="I25" s="63">
        <v>2020</v>
      </c>
      <c r="J25" s="52">
        <v>2.2</v>
      </c>
      <c r="K25" s="56"/>
      <c r="L25" s="56"/>
      <c r="M25" s="56"/>
      <c r="N25" s="56">
        <v>2.2</v>
      </c>
      <c r="O25" s="56"/>
      <c r="P25" s="56">
        <v>60</v>
      </c>
      <c r="Q25" s="56"/>
      <c r="R25" s="56">
        <v>1.32</v>
      </c>
      <c r="S25" s="57"/>
      <c r="T25" s="57">
        <v>12200</v>
      </c>
      <c r="U25" s="18"/>
      <c r="Y25" s="70"/>
    </row>
    <row r="26" spans="1:25" s="19" customFormat="1" ht="26.25" customHeight="1">
      <c r="A26" s="100" t="s">
        <v>42</v>
      </c>
      <c r="B26" s="81" t="s">
        <v>82</v>
      </c>
      <c r="C26" s="81" t="s">
        <v>43</v>
      </c>
      <c r="D26" s="81" t="s">
        <v>35</v>
      </c>
      <c r="E26" s="81" t="s">
        <v>81</v>
      </c>
      <c r="F26" s="88" t="s">
        <v>83</v>
      </c>
      <c r="G26" s="117" t="s">
        <v>67</v>
      </c>
      <c r="H26" s="5"/>
      <c r="I26" s="7" t="s">
        <v>2</v>
      </c>
      <c r="J26" s="31">
        <f>K26+L26+M26+N26+O26</f>
        <v>4.1</v>
      </c>
      <c r="K26" s="31">
        <f aca="true" t="shared" si="6" ref="K26:S26">K27+K28+K29</f>
        <v>0</v>
      </c>
      <c r="L26" s="31">
        <f t="shared" si="6"/>
        <v>0</v>
      </c>
      <c r="M26" s="31">
        <f t="shared" si="6"/>
        <v>0</v>
      </c>
      <c r="N26" s="31">
        <f t="shared" si="6"/>
        <v>4.1</v>
      </c>
      <c r="O26" s="31">
        <f t="shared" si="6"/>
        <v>0</v>
      </c>
      <c r="P26" s="31">
        <f t="shared" si="6"/>
        <v>67</v>
      </c>
      <c r="Q26" s="31">
        <f t="shared" si="6"/>
        <v>0</v>
      </c>
      <c r="R26" s="31">
        <f t="shared" si="6"/>
        <v>3.7199999999999998</v>
      </c>
      <c r="S26" s="41">
        <f t="shared" si="6"/>
        <v>4</v>
      </c>
      <c r="T26" s="41"/>
      <c r="U26" s="18"/>
      <c r="Y26" s="69">
        <f>J27+J28+J29</f>
        <v>4.1</v>
      </c>
    </row>
    <row r="27" spans="1:25" s="19" customFormat="1" ht="30" customHeight="1">
      <c r="A27" s="100"/>
      <c r="B27" s="104"/>
      <c r="C27" s="81"/>
      <c r="D27" s="81"/>
      <c r="E27" s="81"/>
      <c r="F27" s="104"/>
      <c r="G27" s="118"/>
      <c r="H27" s="5"/>
      <c r="I27" s="6">
        <v>2018</v>
      </c>
      <c r="J27" s="32">
        <f>K27+L27+M27+N27+O27</f>
        <v>2</v>
      </c>
      <c r="K27" s="4"/>
      <c r="L27" s="4"/>
      <c r="M27" s="4"/>
      <c r="N27" s="4">
        <v>2</v>
      </c>
      <c r="O27" s="4"/>
      <c r="P27" s="4">
        <v>20</v>
      </c>
      <c r="Q27" s="4"/>
      <c r="R27" s="4">
        <v>1.2</v>
      </c>
      <c r="S27" s="39">
        <v>3</v>
      </c>
      <c r="T27" s="39">
        <v>10600</v>
      </c>
      <c r="U27" s="18"/>
      <c r="Y27" s="70"/>
    </row>
    <row r="28" spans="1:25" s="19" customFormat="1" ht="27.75" customHeight="1">
      <c r="A28" s="100"/>
      <c r="B28" s="104"/>
      <c r="C28" s="81"/>
      <c r="D28" s="81"/>
      <c r="E28" s="81"/>
      <c r="F28" s="104"/>
      <c r="G28" s="118"/>
      <c r="H28" s="5"/>
      <c r="I28" s="6">
        <v>2019</v>
      </c>
      <c r="J28" s="32">
        <f>K28+L28+M28+N28+O28</f>
        <v>1</v>
      </c>
      <c r="K28" s="4"/>
      <c r="L28" s="4"/>
      <c r="M28" s="4"/>
      <c r="N28" s="4">
        <v>1</v>
      </c>
      <c r="O28" s="4"/>
      <c r="P28" s="4">
        <v>22</v>
      </c>
      <c r="Q28" s="4"/>
      <c r="R28" s="4">
        <v>1.2</v>
      </c>
      <c r="S28" s="39">
        <v>1</v>
      </c>
      <c r="T28" s="39">
        <v>11000</v>
      </c>
      <c r="U28" s="18"/>
      <c r="Y28" s="70"/>
    </row>
    <row r="29" spans="1:25" s="19" customFormat="1" ht="37.5" customHeight="1">
      <c r="A29" s="100"/>
      <c r="B29" s="104"/>
      <c r="C29" s="81"/>
      <c r="D29" s="81"/>
      <c r="E29" s="81"/>
      <c r="F29" s="104"/>
      <c r="G29" s="119"/>
      <c r="H29" s="5"/>
      <c r="I29" s="63">
        <v>2020</v>
      </c>
      <c r="J29" s="52">
        <v>1.1</v>
      </c>
      <c r="K29" s="56"/>
      <c r="L29" s="56"/>
      <c r="M29" s="56"/>
      <c r="N29" s="56">
        <v>1.1</v>
      </c>
      <c r="O29" s="56"/>
      <c r="P29" s="56">
        <v>25</v>
      </c>
      <c r="Q29" s="56"/>
      <c r="R29" s="56">
        <v>1.32</v>
      </c>
      <c r="S29" s="57"/>
      <c r="T29" s="57">
        <v>11200</v>
      </c>
      <c r="U29" s="18"/>
      <c r="Y29" s="70"/>
    </row>
    <row r="30" spans="1:25" s="19" customFormat="1" ht="22.5" customHeight="1">
      <c r="A30" s="100" t="s">
        <v>45</v>
      </c>
      <c r="B30" s="81" t="s">
        <v>46</v>
      </c>
      <c r="C30" s="81" t="s">
        <v>43</v>
      </c>
      <c r="D30" s="81" t="s">
        <v>39</v>
      </c>
      <c r="E30" s="88" t="s">
        <v>47</v>
      </c>
      <c r="F30" s="88" t="s">
        <v>84</v>
      </c>
      <c r="G30" s="88" t="s">
        <v>66</v>
      </c>
      <c r="H30" s="5"/>
      <c r="I30" s="7" t="s">
        <v>2</v>
      </c>
      <c r="J30" s="31">
        <f>K30+L30+M30+N30+O30</f>
        <v>0.8300000000000001</v>
      </c>
      <c r="K30" s="31">
        <f aca="true" t="shared" si="7" ref="K30:S30">K31+K32+K33</f>
        <v>0</v>
      </c>
      <c r="L30" s="31">
        <f t="shared" si="7"/>
        <v>0</v>
      </c>
      <c r="M30" s="31">
        <f t="shared" si="7"/>
        <v>0</v>
      </c>
      <c r="N30" s="31">
        <f t="shared" si="7"/>
        <v>0.8300000000000001</v>
      </c>
      <c r="O30" s="31">
        <f t="shared" si="7"/>
        <v>0</v>
      </c>
      <c r="P30" s="31">
        <f t="shared" si="7"/>
        <v>15.190000000000001</v>
      </c>
      <c r="Q30" s="31">
        <f t="shared" si="7"/>
        <v>0</v>
      </c>
      <c r="R30" s="31">
        <f t="shared" si="7"/>
        <v>0.8899999999999999</v>
      </c>
      <c r="S30" s="41">
        <f t="shared" si="7"/>
        <v>2</v>
      </c>
      <c r="T30" s="41"/>
      <c r="U30" s="18"/>
      <c r="Y30" s="69">
        <f>J31+J32+J33</f>
        <v>0.8300000000000001</v>
      </c>
    </row>
    <row r="31" spans="1:25" s="19" customFormat="1" ht="26.25">
      <c r="A31" s="100"/>
      <c r="B31" s="104"/>
      <c r="C31" s="81"/>
      <c r="D31" s="81"/>
      <c r="E31" s="104"/>
      <c r="F31" s="104"/>
      <c r="G31" s="88"/>
      <c r="H31" s="5"/>
      <c r="I31" s="6">
        <v>2018</v>
      </c>
      <c r="J31" s="32">
        <f>K31+L31+M31+N31+O31</f>
        <v>0.2</v>
      </c>
      <c r="K31" s="4"/>
      <c r="L31" s="4"/>
      <c r="M31" s="4"/>
      <c r="N31" s="4">
        <v>0.2</v>
      </c>
      <c r="O31" s="4"/>
      <c r="P31" s="4">
        <v>4.9</v>
      </c>
      <c r="Q31" s="4"/>
      <c r="R31" s="4">
        <v>0.29</v>
      </c>
      <c r="S31" s="39"/>
      <c r="T31" s="39">
        <v>10400</v>
      </c>
      <c r="U31" s="18"/>
      <c r="Y31" s="70"/>
    </row>
    <row r="32" spans="1:25" s="19" customFormat="1" ht="26.25">
      <c r="A32" s="100"/>
      <c r="B32" s="104"/>
      <c r="C32" s="81"/>
      <c r="D32" s="81"/>
      <c r="E32" s="104"/>
      <c r="F32" s="104"/>
      <c r="G32" s="88"/>
      <c r="H32" s="5"/>
      <c r="I32" s="6">
        <v>2019</v>
      </c>
      <c r="J32" s="32">
        <f>K32+L32+M32+N32+O32</f>
        <v>0.3</v>
      </c>
      <c r="K32" s="4"/>
      <c r="L32" s="4"/>
      <c r="M32" s="4"/>
      <c r="N32" s="4">
        <v>0.3</v>
      </c>
      <c r="O32" s="4"/>
      <c r="P32" s="4">
        <v>4.9</v>
      </c>
      <c r="Q32" s="4"/>
      <c r="R32" s="4">
        <v>0.29</v>
      </c>
      <c r="S32" s="39">
        <v>1</v>
      </c>
      <c r="T32" s="39">
        <v>11000</v>
      </c>
      <c r="U32" s="18"/>
      <c r="Y32" s="70"/>
    </row>
    <row r="33" spans="1:25" s="19" customFormat="1" ht="24.75" customHeight="1">
      <c r="A33" s="100"/>
      <c r="B33" s="104"/>
      <c r="C33" s="81"/>
      <c r="D33" s="81"/>
      <c r="E33" s="104"/>
      <c r="F33" s="104"/>
      <c r="G33" s="88"/>
      <c r="H33" s="5"/>
      <c r="I33" s="63">
        <v>2020</v>
      </c>
      <c r="J33" s="52">
        <v>0.33</v>
      </c>
      <c r="K33" s="56"/>
      <c r="L33" s="56"/>
      <c r="M33" s="56"/>
      <c r="N33" s="56">
        <v>0.33</v>
      </c>
      <c r="O33" s="56"/>
      <c r="P33" s="56">
        <v>5.39</v>
      </c>
      <c r="Q33" s="56"/>
      <c r="R33" s="56">
        <v>0.31</v>
      </c>
      <c r="S33" s="57">
        <v>1</v>
      </c>
      <c r="T33" s="57">
        <v>11200</v>
      </c>
      <c r="U33" s="18"/>
      <c r="Y33" s="70"/>
    </row>
    <row r="34" spans="1:25" s="19" customFormat="1" ht="42.75" customHeight="1">
      <c r="A34" s="100" t="s">
        <v>98</v>
      </c>
      <c r="B34" s="81" t="s">
        <v>88</v>
      </c>
      <c r="C34" s="81" t="s">
        <v>43</v>
      </c>
      <c r="D34" s="81" t="s">
        <v>89</v>
      </c>
      <c r="E34" s="88" t="s">
        <v>90</v>
      </c>
      <c r="F34" s="88" t="s">
        <v>79</v>
      </c>
      <c r="G34" s="88" t="s">
        <v>67</v>
      </c>
      <c r="H34" s="5"/>
      <c r="I34" s="7" t="s">
        <v>2</v>
      </c>
      <c r="J34" s="31">
        <f aca="true" t="shared" si="8" ref="J34:J41">K34+L34+M34+N34+O34</f>
        <v>4.5</v>
      </c>
      <c r="K34" s="31">
        <f aca="true" t="shared" si="9" ref="K34:S34">K35+K36+K37</f>
        <v>0</v>
      </c>
      <c r="L34" s="31">
        <f t="shared" si="9"/>
        <v>0</v>
      </c>
      <c r="M34" s="31">
        <f t="shared" si="9"/>
        <v>0</v>
      </c>
      <c r="N34" s="31">
        <f t="shared" si="9"/>
        <v>4.5</v>
      </c>
      <c r="O34" s="31">
        <f t="shared" si="9"/>
        <v>0</v>
      </c>
      <c r="P34" s="31">
        <f t="shared" si="9"/>
        <v>9.11</v>
      </c>
      <c r="Q34" s="31">
        <f t="shared" si="9"/>
        <v>0</v>
      </c>
      <c r="R34" s="31">
        <f t="shared" si="9"/>
        <v>1.05</v>
      </c>
      <c r="S34" s="41">
        <f t="shared" si="9"/>
        <v>1</v>
      </c>
      <c r="T34" s="41"/>
      <c r="U34" s="18"/>
      <c r="Y34" s="69">
        <f>J35+J36+J37</f>
        <v>4.5</v>
      </c>
    </row>
    <row r="35" spans="1:25" s="19" customFormat="1" ht="30" customHeight="1">
      <c r="A35" s="100"/>
      <c r="B35" s="104"/>
      <c r="C35" s="81"/>
      <c r="D35" s="81"/>
      <c r="E35" s="104"/>
      <c r="F35" s="104"/>
      <c r="G35" s="88"/>
      <c r="H35" s="5"/>
      <c r="I35" s="6">
        <v>2018</v>
      </c>
      <c r="J35" s="32">
        <f t="shared" si="8"/>
        <v>2.5</v>
      </c>
      <c r="K35" s="4"/>
      <c r="L35" s="4"/>
      <c r="M35" s="4"/>
      <c r="N35" s="4">
        <v>2.5</v>
      </c>
      <c r="O35" s="4"/>
      <c r="P35" s="4">
        <v>2.6</v>
      </c>
      <c r="Q35" s="4"/>
      <c r="R35" s="4">
        <v>0.5</v>
      </c>
      <c r="S35" s="39"/>
      <c r="T35" s="39">
        <v>10700</v>
      </c>
      <c r="U35" s="18"/>
      <c r="Y35" s="70"/>
    </row>
    <row r="36" spans="1:25" s="19" customFormat="1" ht="27" customHeight="1">
      <c r="A36" s="100"/>
      <c r="B36" s="104"/>
      <c r="C36" s="81"/>
      <c r="D36" s="81"/>
      <c r="E36" s="104"/>
      <c r="F36" s="104"/>
      <c r="G36" s="88"/>
      <c r="H36" s="5"/>
      <c r="I36" s="6">
        <v>2019</v>
      </c>
      <c r="J36" s="32">
        <f t="shared" si="8"/>
        <v>1</v>
      </c>
      <c r="K36" s="4"/>
      <c r="L36" s="4"/>
      <c r="M36" s="4"/>
      <c r="N36" s="4">
        <v>1</v>
      </c>
      <c r="O36" s="4"/>
      <c r="P36" s="4">
        <v>3.1</v>
      </c>
      <c r="Q36" s="4"/>
      <c r="R36" s="4">
        <v>0.55</v>
      </c>
      <c r="S36" s="39"/>
      <c r="T36" s="39">
        <v>11000</v>
      </c>
      <c r="U36" s="18"/>
      <c r="Y36" s="70"/>
    </row>
    <row r="37" spans="1:25" s="19" customFormat="1" ht="31.5" customHeight="1">
      <c r="A37" s="100"/>
      <c r="B37" s="104"/>
      <c r="C37" s="81"/>
      <c r="D37" s="81"/>
      <c r="E37" s="104"/>
      <c r="F37" s="104"/>
      <c r="G37" s="88"/>
      <c r="H37" s="5"/>
      <c r="I37" s="63">
        <v>2020</v>
      </c>
      <c r="J37" s="52">
        <f t="shared" si="8"/>
        <v>1</v>
      </c>
      <c r="K37" s="56"/>
      <c r="L37" s="56"/>
      <c r="M37" s="56"/>
      <c r="N37" s="56">
        <v>1</v>
      </c>
      <c r="O37" s="56"/>
      <c r="P37" s="56">
        <v>3.41</v>
      </c>
      <c r="Q37" s="56"/>
      <c r="R37" s="56"/>
      <c r="S37" s="57">
        <v>1</v>
      </c>
      <c r="T37" s="57">
        <v>11200</v>
      </c>
      <c r="U37" s="18"/>
      <c r="Y37" s="70"/>
    </row>
    <row r="38" spans="1:25" s="19" customFormat="1" ht="23.25" customHeight="1">
      <c r="A38" s="100" t="s">
        <v>99</v>
      </c>
      <c r="B38" s="81" t="s">
        <v>60</v>
      </c>
      <c r="C38" s="81" t="s">
        <v>37</v>
      </c>
      <c r="D38" s="81" t="s">
        <v>51</v>
      </c>
      <c r="E38" s="88" t="s">
        <v>52</v>
      </c>
      <c r="F38" s="88" t="s">
        <v>84</v>
      </c>
      <c r="G38" s="88" t="s">
        <v>69</v>
      </c>
      <c r="H38" s="5"/>
      <c r="I38" s="7" t="s">
        <v>2</v>
      </c>
      <c r="J38" s="31">
        <f t="shared" si="8"/>
        <v>0</v>
      </c>
      <c r="K38" s="31">
        <f aca="true" t="shared" si="10" ref="K38:S38">K39+K40+K41</f>
        <v>0</v>
      </c>
      <c r="L38" s="31">
        <f t="shared" si="10"/>
        <v>0</v>
      </c>
      <c r="M38" s="31">
        <f t="shared" si="10"/>
        <v>0</v>
      </c>
      <c r="N38" s="31">
        <f t="shared" si="10"/>
        <v>0</v>
      </c>
      <c r="O38" s="31">
        <f t="shared" si="10"/>
        <v>0</v>
      </c>
      <c r="P38" s="31">
        <f t="shared" si="10"/>
        <v>52</v>
      </c>
      <c r="Q38" s="31">
        <f t="shared" si="10"/>
        <v>0</v>
      </c>
      <c r="R38" s="31">
        <f t="shared" si="10"/>
        <v>5.2</v>
      </c>
      <c r="S38" s="41">
        <f t="shared" si="10"/>
        <v>1</v>
      </c>
      <c r="T38" s="41"/>
      <c r="U38" s="18"/>
      <c r="Y38" s="69">
        <f>J39+J40+J41</f>
        <v>0</v>
      </c>
    </row>
    <row r="39" spans="1:25" s="19" customFormat="1" ht="26.25">
      <c r="A39" s="100"/>
      <c r="B39" s="104"/>
      <c r="C39" s="81"/>
      <c r="D39" s="81"/>
      <c r="E39" s="88"/>
      <c r="F39" s="104"/>
      <c r="G39" s="88"/>
      <c r="H39" s="5"/>
      <c r="I39" s="6">
        <v>2018</v>
      </c>
      <c r="J39" s="32">
        <f t="shared" si="8"/>
        <v>0</v>
      </c>
      <c r="K39" s="4"/>
      <c r="L39" s="4"/>
      <c r="M39" s="4"/>
      <c r="N39" s="4"/>
      <c r="O39" s="4"/>
      <c r="P39" s="4">
        <v>10</v>
      </c>
      <c r="Q39" s="4"/>
      <c r="R39" s="4">
        <v>1</v>
      </c>
      <c r="S39" s="39"/>
      <c r="T39" s="39">
        <v>12000</v>
      </c>
      <c r="U39" s="18"/>
      <c r="Y39" s="70"/>
    </row>
    <row r="40" spans="1:25" s="19" customFormat="1" ht="26.25">
      <c r="A40" s="100"/>
      <c r="B40" s="104"/>
      <c r="C40" s="81"/>
      <c r="D40" s="81"/>
      <c r="E40" s="88"/>
      <c r="F40" s="104"/>
      <c r="G40" s="88"/>
      <c r="H40" s="5"/>
      <c r="I40" s="6">
        <v>2019</v>
      </c>
      <c r="J40" s="32">
        <f t="shared" si="8"/>
        <v>0</v>
      </c>
      <c r="K40" s="4"/>
      <c r="L40" s="4"/>
      <c r="M40" s="4"/>
      <c r="N40" s="4"/>
      <c r="O40" s="4"/>
      <c r="P40" s="4">
        <v>20</v>
      </c>
      <c r="Q40" s="4"/>
      <c r="R40" s="4">
        <v>2</v>
      </c>
      <c r="S40" s="39">
        <v>1</v>
      </c>
      <c r="T40" s="39">
        <v>12200</v>
      </c>
      <c r="U40" s="18"/>
      <c r="Y40" s="70"/>
    </row>
    <row r="41" spans="1:25" s="19" customFormat="1" ht="34.5" customHeight="1">
      <c r="A41" s="100"/>
      <c r="B41" s="104"/>
      <c r="C41" s="81"/>
      <c r="D41" s="81"/>
      <c r="E41" s="88"/>
      <c r="F41" s="104"/>
      <c r="G41" s="88"/>
      <c r="H41" s="5"/>
      <c r="I41" s="63">
        <v>2020</v>
      </c>
      <c r="J41" s="52">
        <f t="shared" si="8"/>
        <v>0</v>
      </c>
      <c r="K41" s="56"/>
      <c r="L41" s="56"/>
      <c r="M41" s="56"/>
      <c r="N41" s="56"/>
      <c r="O41" s="56"/>
      <c r="P41" s="56">
        <v>22</v>
      </c>
      <c r="Q41" s="56"/>
      <c r="R41" s="56">
        <v>2.2</v>
      </c>
      <c r="S41" s="57"/>
      <c r="T41" s="57">
        <v>12500</v>
      </c>
      <c r="U41" s="18"/>
      <c r="Y41" s="70"/>
    </row>
    <row r="42" spans="1:25" s="19" customFormat="1" ht="23.25" customHeight="1" hidden="1">
      <c r="A42" s="107"/>
      <c r="B42" s="105"/>
      <c r="C42" s="106"/>
      <c r="D42" s="106"/>
      <c r="E42" s="105"/>
      <c r="F42" s="105"/>
      <c r="G42" s="108"/>
      <c r="H42" s="58"/>
      <c r="I42" s="55"/>
      <c r="J42" s="52"/>
      <c r="K42" s="56"/>
      <c r="L42" s="56"/>
      <c r="M42" s="56"/>
      <c r="N42" s="56"/>
      <c r="O42" s="56"/>
      <c r="P42" s="56"/>
      <c r="Q42" s="56"/>
      <c r="R42" s="56"/>
      <c r="S42" s="60"/>
      <c r="T42" s="57"/>
      <c r="U42" s="18"/>
      <c r="Y42" s="70"/>
    </row>
    <row r="43" spans="1:25" s="19" customFormat="1" ht="26.25" hidden="1">
      <c r="A43" s="107"/>
      <c r="B43" s="105"/>
      <c r="C43" s="106"/>
      <c r="D43" s="106"/>
      <c r="E43" s="105"/>
      <c r="F43" s="105"/>
      <c r="G43" s="108"/>
      <c r="H43" s="58"/>
      <c r="I43" s="55"/>
      <c r="J43" s="52"/>
      <c r="K43" s="56"/>
      <c r="L43" s="56"/>
      <c r="M43" s="56"/>
      <c r="N43" s="56"/>
      <c r="O43" s="56"/>
      <c r="P43" s="56"/>
      <c r="Q43" s="56"/>
      <c r="R43" s="56"/>
      <c r="S43" s="60"/>
      <c r="T43" s="57"/>
      <c r="U43" s="18"/>
      <c r="Y43" s="70"/>
    </row>
    <row r="44" spans="1:25" s="19" customFormat="1" ht="9.75" customHeight="1" hidden="1">
      <c r="A44" s="107"/>
      <c r="B44" s="105"/>
      <c r="C44" s="106"/>
      <c r="D44" s="106"/>
      <c r="E44" s="105"/>
      <c r="F44" s="105"/>
      <c r="G44" s="108"/>
      <c r="H44" s="58"/>
      <c r="I44" s="55"/>
      <c r="J44" s="52"/>
      <c r="K44" s="56"/>
      <c r="L44" s="56"/>
      <c r="M44" s="56"/>
      <c r="N44" s="56"/>
      <c r="O44" s="56"/>
      <c r="P44" s="56"/>
      <c r="Q44" s="56"/>
      <c r="R44" s="56"/>
      <c r="S44" s="60"/>
      <c r="T44" s="57"/>
      <c r="U44" s="18"/>
      <c r="Y44" s="70"/>
    </row>
    <row r="45" spans="1:25" s="19" customFormat="1" ht="21.75" customHeight="1">
      <c r="A45" s="100" t="s">
        <v>106</v>
      </c>
      <c r="B45" s="120" t="s">
        <v>59</v>
      </c>
      <c r="C45" s="81" t="s">
        <v>37</v>
      </c>
      <c r="D45" s="81" t="s">
        <v>53</v>
      </c>
      <c r="E45" s="88" t="s">
        <v>54</v>
      </c>
      <c r="F45" s="88" t="s">
        <v>101</v>
      </c>
      <c r="G45" s="88" t="s">
        <v>67</v>
      </c>
      <c r="H45" s="5"/>
      <c r="I45" s="7" t="s">
        <v>2</v>
      </c>
      <c r="J45" s="31">
        <f aca="true" t="shared" si="11" ref="J45:J60">K45+L45+M45+N45+O45</f>
        <v>0</v>
      </c>
      <c r="K45" s="31">
        <f aca="true" t="shared" si="12" ref="K45:S45">K46+K47+K48</f>
        <v>0</v>
      </c>
      <c r="L45" s="31">
        <f t="shared" si="12"/>
        <v>0</v>
      </c>
      <c r="M45" s="31">
        <f t="shared" si="12"/>
        <v>0</v>
      </c>
      <c r="N45" s="31">
        <f t="shared" si="12"/>
        <v>0</v>
      </c>
      <c r="O45" s="31">
        <f t="shared" si="12"/>
        <v>0</v>
      </c>
      <c r="P45" s="31">
        <f t="shared" si="12"/>
        <v>41.230000000000004</v>
      </c>
      <c r="Q45" s="31">
        <f t="shared" si="12"/>
        <v>0</v>
      </c>
      <c r="R45" s="31">
        <f t="shared" si="12"/>
        <v>0.9299999999999999</v>
      </c>
      <c r="S45" s="41">
        <f t="shared" si="12"/>
        <v>2</v>
      </c>
      <c r="T45" s="41"/>
      <c r="U45" s="18"/>
      <c r="Y45" s="69">
        <f>J46+J47+J48</f>
        <v>0</v>
      </c>
    </row>
    <row r="46" spans="1:25" s="19" customFormat="1" ht="27" customHeight="1">
      <c r="A46" s="100"/>
      <c r="B46" s="88"/>
      <c r="C46" s="81"/>
      <c r="D46" s="81"/>
      <c r="E46" s="104"/>
      <c r="F46" s="88"/>
      <c r="G46" s="88"/>
      <c r="H46" s="5"/>
      <c r="I46" s="6">
        <v>2018</v>
      </c>
      <c r="J46" s="32">
        <f t="shared" si="11"/>
        <v>0</v>
      </c>
      <c r="K46" s="4"/>
      <c r="L46" s="4"/>
      <c r="M46" s="4"/>
      <c r="N46" s="4"/>
      <c r="O46" s="4"/>
      <c r="P46" s="4">
        <v>13.3</v>
      </c>
      <c r="Q46" s="4"/>
      <c r="R46" s="4">
        <v>0.3</v>
      </c>
      <c r="S46" s="39">
        <v>1</v>
      </c>
      <c r="T46" s="39">
        <v>10600</v>
      </c>
      <c r="U46" s="18"/>
      <c r="Y46" s="70"/>
    </row>
    <row r="47" spans="1:25" s="19" customFormat="1" ht="27.75" customHeight="1">
      <c r="A47" s="100"/>
      <c r="B47" s="88"/>
      <c r="C47" s="81"/>
      <c r="D47" s="81"/>
      <c r="E47" s="104"/>
      <c r="F47" s="88"/>
      <c r="G47" s="88"/>
      <c r="H47" s="5"/>
      <c r="I47" s="6">
        <v>2019</v>
      </c>
      <c r="J47" s="32">
        <f t="shared" si="11"/>
        <v>0</v>
      </c>
      <c r="K47" s="4"/>
      <c r="L47" s="4"/>
      <c r="M47" s="4"/>
      <c r="N47" s="4"/>
      <c r="O47" s="4"/>
      <c r="P47" s="4">
        <v>13.3</v>
      </c>
      <c r="Q47" s="4"/>
      <c r="R47" s="4">
        <v>0.3</v>
      </c>
      <c r="S47" s="39">
        <v>1</v>
      </c>
      <c r="T47" s="39">
        <v>11000</v>
      </c>
      <c r="U47" s="18"/>
      <c r="Y47" s="70"/>
    </row>
    <row r="48" spans="1:25" s="19" customFormat="1" ht="33.75" customHeight="1">
      <c r="A48" s="100"/>
      <c r="B48" s="88"/>
      <c r="C48" s="81"/>
      <c r="D48" s="81"/>
      <c r="E48" s="104"/>
      <c r="F48" s="88"/>
      <c r="G48" s="88"/>
      <c r="H48" s="5"/>
      <c r="I48" s="63">
        <v>2020</v>
      </c>
      <c r="J48" s="52">
        <f t="shared" si="11"/>
        <v>0</v>
      </c>
      <c r="K48" s="56"/>
      <c r="L48" s="56"/>
      <c r="M48" s="56"/>
      <c r="N48" s="56"/>
      <c r="O48" s="56"/>
      <c r="P48" s="56">
        <v>14.63</v>
      </c>
      <c r="Q48" s="56"/>
      <c r="R48" s="56">
        <v>0.33</v>
      </c>
      <c r="S48" s="57"/>
      <c r="T48" s="57">
        <v>11200</v>
      </c>
      <c r="U48" s="18"/>
      <c r="Y48" s="70"/>
    </row>
    <row r="49" spans="1:25" s="19" customFormat="1" ht="24" customHeight="1">
      <c r="A49" s="100" t="s">
        <v>58</v>
      </c>
      <c r="B49" s="88" t="s">
        <v>105</v>
      </c>
      <c r="C49" s="81" t="s">
        <v>37</v>
      </c>
      <c r="D49" s="81" t="s">
        <v>35</v>
      </c>
      <c r="E49" s="88" t="s">
        <v>62</v>
      </c>
      <c r="F49" s="88" t="s">
        <v>102</v>
      </c>
      <c r="G49" s="88" t="s">
        <v>67</v>
      </c>
      <c r="H49" s="5"/>
      <c r="I49" s="7" t="s">
        <v>2</v>
      </c>
      <c r="J49" s="31">
        <f t="shared" si="11"/>
        <v>25</v>
      </c>
      <c r="K49" s="31">
        <f aca="true" t="shared" si="13" ref="K49:S49">K50+K51+K52</f>
        <v>0</v>
      </c>
      <c r="L49" s="31">
        <f t="shared" si="13"/>
        <v>0</v>
      </c>
      <c r="M49" s="31">
        <f t="shared" si="13"/>
        <v>0</v>
      </c>
      <c r="N49" s="31">
        <f t="shared" si="13"/>
        <v>25</v>
      </c>
      <c r="O49" s="31">
        <f t="shared" si="13"/>
        <v>0</v>
      </c>
      <c r="P49" s="31">
        <f t="shared" si="13"/>
        <v>520</v>
      </c>
      <c r="Q49" s="31">
        <f t="shared" si="13"/>
        <v>0</v>
      </c>
      <c r="R49" s="31">
        <f t="shared" si="13"/>
        <v>10.44</v>
      </c>
      <c r="S49" s="41">
        <f t="shared" si="13"/>
        <v>2</v>
      </c>
      <c r="T49" s="41"/>
      <c r="U49" s="18"/>
      <c r="Y49" s="69">
        <f>J50+J51+J52</f>
        <v>25</v>
      </c>
    </row>
    <row r="50" spans="1:25" s="19" customFormat="1" ht="31.5" customHeight="1">
      <c r="A50" s="100"/>
      <c r="B50" s="88"/>
      <c r="C50" s="81"/>
      <c r="D50" s="81"/>
      <c r="E50" s="88"/>
      <c r="F50" s="88"/>
      <c r="G50" s="88"/>
      <c r="H50" s="5"/>
      <c r="I50" s="6">
        <v>2018</v>
      </c>
      <c r="J50" s="32">
        <f t="shared" si="11"/>
        <v>23</v>
      </c>
      <c r="K50" s="4"/>
      <c r="L50" s="4"/>
      <c r="M50" s="4"/>
      <c r="N50" s="4">
        <v>23</v>
      </c>
      <c r="O50" s="4"/>
      <c r="P50" s="4">
        <v>150</v>
      </c>
      <c r="Q50" s="4"/>
      <c r="R50" s="4">
        <v>3.3</v>
      </c>
      <c r="S50" s="39">
        <v>1</v>
      </c>
      <c r="T50" s="39">
        <v>18000</v>
      </c>
      <c r="U50" s="18"/>
      <c r="Y50" s="70"/>
    </row>
    <row r="51" spans="1:25" s="19" customFormat="1" ht="30" customHeight="1">
      <c r="A51" s="100"/>
      <c r="B51" s="88"/>
      <c r="C51" s="81"/>
      <c r="D51" s="81"/>
      <c r="E51" s="88"/>
      <c r="F51" s="88"/>
      <c r="G51" s="88"/>
      <c r="H51" s="5"/>
      <c r="I51" s="6">
        <v>2019</v>
      </c>
      <c r="J51" s="32">
        <f t="shared" si="11"/>
        <v>2</v>
      </c>
      <c r="K51" s="4"/>
      <c r="L51" s="4"/>
      <c r="M51" s="4"/>
      <c r="N51" s="4">
        <v>2</v>
      </c>
      <c r="O51" s="4"/>
      <c r="P51" s="4">
        <v>170</v>
      </c>
      <c r="Q51" s="4"/>
      <c r="R51" s="4">
        <v>3.4</v>
      </c>
      <c r="S51" s="33">
        <v>1</v>
      </c>
      <c r="T51" s="39">
        <v>18500</v>
      </c>
      <c r="U51" s="18"/>
      <c r="Y51" s="70"/>
    </row>
    <row r="52" spans="1:25" s="19" customFormat="1" ht="34.5" customHeight="1">
      <c r="A52" s="100"/>
      <c r="B52" s="88"/>
      <c r="C52" s="81"/>
      <c r="D52" s="81"/>
      <c r="E52" s="88"/>
      <c r="F52" s="88"/>
      <c r="G52" s="88"/>
      <c r="H52" s="5"/>
      <c r="I52" s="63">
        <v>2020</v>
      </c>
      <c r="J52" s="52">
        <f t="shared" si="11"/>
        <v>0</v>
      </c>
      <c r="K52" s="56"/>
      <c r="L52" s="56"/>
      <c r="M52" s="56"/>
      <c r="N52" s="56"/>
      <c r="O52" s="56"/>
      <c r="P52" s="56">
        <v>200</v>
      </c>
      <c r="Q52" s="56"/>
      <c r="R52" s="56">
        <v>3.74</v>
      </c>
      <c r="S52" s="60"/>
      <c r="T52" s="57">
        <v>19000</v>
      </c>
      <c r="U52" s="18"/>
      <c r="Y52" s="70"/>
    </row>
    <row r="53" spans="1:26" s="19" customFormat="1" ht="22.5" customHeight="1">
      <c r="A53" s="115" t="s">
        <v>15</v>
      </c>
      <c r="B53" s="116"/>
      <c r="C53" s="116"/>
      <c r="D53" s="116"/>
      <c r="E53" s="116"/>
      <c r="F53" s="116"/>
      <c r="G53" s="116"/>
      <c r="H53" s="5"/>
      <c r="I53" s="7" t="s">
        <v>2</v>
      </c>
      <c r="J53" s="31">
        <f t="shared" si="11"/>
        <v>74.92999999999999</v>
      </c>
      <c r="K53" s="31">
        <f aca="true" t="shared" si="14" ref="K53:S53">K54+K55+K56</f>
        <v>0</v>
      </c>
      <c r="L53" s="31">
        <f t="shared" si="14"/>
        <v>0</v>
      </c>
      <c r="M53" s="31">
        <f t="shared" si="14"/>
        <v>0</v>
      </c>
      <c r="N53" s="31">
        <f t="shared" si="14"/>
        <v>68.13</v>
      </c>
      <c r="O53" s="31">
        <f t="shared" si="14"/>
        <v>6.8</v>
      </c>
      <c r="P53" s="31">
        <f t="shared" si="14"/>
        <v>5225.530000000001</v>
      </c>
      <c r="Q53" s="31">
        <f t="shared" si="14"/>
        <v>0</v>
      </c>
      <c r="R53" s="31">
        <f t="shared" si="14"/>
        <v>228.37</v>
      </c>
      <c r="S53" s="41">
        <f t="shared" si="14"/>
        <v>28</v>
      </c>
      <c r="T53" s="41"/>
      <c r="U53" s="18"/>
      <c r="Y53" s="69">
        <f>J6+J10+J14+J18+J22+J26+J30+J34+J38+J45+J49</f>
        <v>74.93</v>
      </c>
      <c r="Z53" s="73">
        <f>J54+J55+J56</f>
        <v>74.92999999999999</v>
      </c>
    </row>
    <row r="54" spans="1:25" s="19" customFormat="1" ht="26.25">
      <c r="A54" s="116"/>
      <c r="B54" s="116"/>
      <c r="C54" s="116"/>
      <c r="D54" s="116"/>
      <c r="E54" s="116"/>
      <c r="F54" s="116"/>
      <c r="G54" s="116"/>
      <c r="H54" s="5"/>
      <c r="I54" s="6">
        <v>2018</v>
      </c>
      <c r="J54" s="32">
        <f t="shared" si="11"/>
        <v>48.3</v>
      </c>
      <c r="K54" s="4">
        <f aca="true" t="shared" si="15" ref="K54:S54">K7+K11+K15+K19+K23+K27+K31+K35+K39+K42+K46+K50</f>
        <v>0</v>
      </c>
      <c r="L54" s="4">
        <f t="shared" si="15"/>
        <v>0</v>
      </c>
      <c r="M54" s="4">
        <f t="shared" si="15"/>
        <v>0</v>
      </c>
      <c r="N54" s="4">
        <f t="shared" si="15"/>
        <v>41.5</v>
      </c>
      <c r="O54" s="4">
        <f t="shared" si="15"/>
        <v>6.8</v>
      </c>
      <c r="P54" s="4">
        <f t="shared" si="15"/>
        <v>1654.8</v>
      </c>
      <c r="Q54" s="4">
        <f t="shared" si="15"/>
        <v>0</v>
      </c>
      <c r="R54" s="4">
        <f t="shared" si="15"/>
        <v>73.89000000000001</v>
      </c>
      <c r="S54" s="33">
        <f t="shared" si="15"/>
        <v>13</v>
      </c>
      <c r="T54" s="33"/>
      <c r="U54" s="18"/>
      <c r="Y54" s="70"/>
    </row>
    <row r="55" spans="1:25" s="19" customFormat="1" ht="26.25">
      <c r="A55" s="116"/>
      <c r="B55" s="116"/>
      <c r="C55" s="116"/>
      <c r="D55" s="116"/>
      <c r="E55" s="116"/>
      <c r="F55" s="116"/>
      <c r="G55" s="116"/>
      <c r="H55" s="5"/>
      <c r="I55" s="6">
        <v>2019</v>
      </c>
      <c r="J55" s="32">
        <f t="shared" si="11"/>
        <v>13.8</v>
      </c>
      <c r="K55" s="4">
        <f aca="true" t="shared" si="16" ref="K55:S55">K8+K12+K16+K20+K24+K28+K32+K36+K40+K43+K47+K51</f>
        <v>0</v>
      </c>
      <c r="L55" s="4">
        <f t="shared" si="16"/>
        <v>0</v>
      </c>
      <c r="M55" s="4">
        <f t="shared" si="16"/>
        <v>0</v>
      </c>
      <c r="N55" s="4">
        <f t="shared" si="16"/>
        <v>13.8</v>
      </c>
      <c r="O55" s="4">
        <f t="shared" si="16"/>
        <v>0</v>
      </c>
      <c r="P55" s="4">
        <f t="shared" si="16"/>
        <v>1743.3</v>
      </c>
      <c r="Q55" s="4">
        <f t="shared" si="16"/>
        <v>0</v>
      </c>
      <c r="R55" s="4">
        <f t="shared" si="16"/>
        <v>76.14000000000001</v>
      </c>
      <c r="S55" s="33">
        <f t="shared" si="16"/>
        <v>11</v>
      </c>
      <c r="T55" s="33"/>
      <c r="U55" s="18"/>
      <c r="Y55" s="70"/>
    </row>
    <row r="56" spans="1:25" s="19" customFormat="1" ht="34.5" customHeight="1">
      <c r="A56" s="116"/>
      <c r="B56" s="116"/>
      <c r="C56" s="116"/>
      <c r="D56" s="116"/>
      <c r="E56" s="116"/>
      <c r="F56" s="116"/>
      <c r="G56" s="116"/>
      <c r="H56" s="5"/>
      <c r="I56" s="63">
        <v>2020</v>
      </c>
      <c r="J56" s="52">
        <f t="shared" si="11"/>
        <v>12.829999999999998</v>
      </c>
      <c r="K56" s="56">
        <f aca="true" t="shared" si="17" ref="K56:S56">K9+K13+K17+K21+K25+K29+K33+K37+K41+K44+K48+K52</f>
        <v>0</v>
      </c>
      <c r="L56" s="56">
        <f t="shared" si="17"/>
        <v>0</v>
      </c>
      <c r="M56" s="56">
        <f t="shared" si="17"/>
        <v>0</v>
      </c>
      <c r="N56" s="56">
        <f t="shared" si="17"/>
        <v>12.829999999999998</v>
      </c>
      <c r="O56" s="56">
        <f t="shared" si="17"/>
        <v>0</v>
      </c>
      <c r="P56" s="56">
        <f t="shared" si="17"/>
        <v>1827.4300000000003</v>
      </c>
      <c r="Q56" s="56">
        <f t="shared" si="17"/>
        <v>0</v>
      </c>
      <c r="R56" s="56">
        <f t="shared" si="17"/>
        <v>78.33999999999997</v>
      </c>
      <c r="S56" s="60">
        <f t="shared" si="17"/>
        <v>4</v>
      </c>
      <c r="T56" s="60"/>
      <c r="U56" s="18"/>
      <c r="Y56" s="70"/>
    </row>
    <row r="57" spans="1:26" s="19" customFormat="1" ht="22.5" customHeight="1">
      <c r="A57" s="86" t="s">
        <v>18</v>
      </c>
      <c r="B57" s="87"/>
      <c r="C57" s="87"/>
      <c r="D57" s="87"/>
      <c r="E57" s="87"/>
      <c r="F57" s="87"/>
      <c r="G57" s="87"/>
      <c r="H57" s="5"/>
      <c r="I57" s="7" t="s">
        <v>2</v>
      </c>
      <c r="J57" s="31">
        <f>K57+L57+M57+N57+O57</f>
        <v>46.83</v>
      </c>
      <c r="K57" s="31">
        <f aca="true" t="shared" si="18" ref="K57:S57">K58+K59+K60</f>
        <v>0</v>
      </c>
      <c r="L57" s="31">
        <f t="shared" si="18"/>
        <v>0</v>
      </c>
      <c r="M57" s="31">
        <f t="shared" si="18"/>
        <v>0</v>
      </c>
      <c r="N57" s="31">
        <f t="shared" si="18"/>
        <v>46.83</v>
      </c>
      <c r="O57" s="31">
        <f t="shared" si="18"/>
        <v>0</v>
      </c>
      <c r="P57" s="31">
        <f t="shared" si="18"/>
        <v>1125.53</v>
      </c>
      <c r="Q57" s="31">
        <f t="shared" si="18"/>
        <v>0</v>
      </c>
      <c r="R57" s="31">
        <f t="shared" si="18"/>
        <v>38.870000000000005</v>
      </c>
      <c r="S57" s="41">
        <f t="shared" si="18"/>
        <v>23</v>
      </c>
      <c r="T57" s="41"/>
      <c r="U57" s="18"/>
      <c r="Y57" s="69">
        <f>J38+J34+J30+J26+J22+J49+J45+J18+J14</f>
        <v>46.83</v>
      </c>
      <c r="Z57" s="72">
        <f>J58+J59+J60</f>
        <v>46.83</v>
      </c>
    </row>
    <row r="58" spans="1:25" s="19" customFormat="1" ht="26.25">
      <c r="A58" s="86"/>
      <c r="B58" s="87"/>
      <c r="C58" s="87"/>
      <c r="D58" s="87"/>
      <c r="E58" s="87"/>
      <c r="F58" s="87"/>
      <c r="G58" s="87"/>
      <c r="H58" s="5"/>
      <c r="I58" s="6">
        <v>2018</v>
      </c>
      <c r="J58" s="32">
        <f>K58+L58+M58+N58+O58</f>
        <v>31.7</v>
      </c>
      <c r="K58" s="4">
        <f aca="true" t="shared" si="19" ref="K58:S58">K15+K19+K23+K27+K31+K35+K39+K42+K46+K50</f>
        <v>0</v>
      </c>
      <c r="L58" s="4">
        <f t="shared" si="19"/>
        <v>0</v>
      </c>
      <c r="M58" s="4">
        <f t="shared" si="19"/>
        <v>0</v>
      </c>
      <c r="N58" s="4">
        <f t="shared" si="19"/>
        <v>31.7</v>
      </c>
      <c r="O58" s="4">
        <f t="shared" si="19"/>
        <v>0</v>
      </c>
      <c r="P58" s="4">
        <f t="shared" si="19"/>
        <v>334.8</v>
      </c>
      <c r="Q58" s="4">
        <f t="shared" si="19"/>
        <v>0</v>
      </c>
      <c r="R58" s="4">
        <f t="shared" si="19"/>
        <v>11.89</v>
      </c>
      <c r="S58" s="33">
        <f t="shared" si="19"/>
        <v>10</v>
      </c>
      <c r="T58" s="33"/>
      <c r="U58" s="18"/>
      <c r="Y58" s="70"/>
    </row>
    <row r="59" spans="1:25" s="19" customFormat="1" ht="26.25">
      <c r="A59" s="86"/>
      <c r="B59" s="87"/>
      <c r="C59" s="87"/>
      <c r="D59" s="87"/>
      <c r="E59" s="87"/>
      <c r="F59" s="87"/>
      <c r="G59" s="87"/>
      <c r="H59" s="5"/>
      <c r="I59" s="6">
        <v>2019</v>
      </c>
      <c r="J59" s="32">
        <f t="shared" si="11"/>
        <v>8.3</v>
      </c>
      <c r="K59" s="4">
        <f aca="true" t="shared" si="20" ref="K59:S59">K16+K20+K24+K28+K32+K36+K40+K43+K47+K51</f>
        <v>0</v>
      </c>
      <c r="L59" s="4">
        <f t="shared" si="20"/>
        <v>0</v>
      </c>
      <c r="M59" s="4">
        <f t="shared" si="20"/>
        <v>0</v>
      </c>
      <c r="N59" s="4">
        <f t="shared" si="20"/>
        <v>8.3</v>
      </c>
      <c r="O59" s="4">
        <f t="shared" si="20"/>
        <v>0</v>
      </c>
      <c r="P59" s="4">
        <f t="shared" si="20"/>
        <v>373.3</v>
      </c>
      <c r="Q59" s="4">
        <f t="shared" si="20"/>
        <v>0</v>
      </c>
      <c r="R59" s="4">
        <f t="shared" si="20"/>
        <v>13.140000000000002</v>
      </c>
      <c r="S59" s="33">
        <f t="shared" si="20"/>
        <v>10</v>
      </c>
      <c r="T59" s="33"/>
      <c r="U59" s="18"/>
      <c r="Y59" s="70"/>
    </row>
    <row r="60" spans="1:25" s="19" customFormat="1" ht="26.25">
      <c r="A60" s="86"/>
      <c r="B60" s="87"/>
      <c r="C60" s="87"/>
      <c r="D60" s="87"/>
      <c r="E60" s="87"/>
      <c r="F60" s="87"/>
      <c r="G60" s="87"/>
      <c r="H60" s="5"/>
      <c r="I60" s="63">
        <v>2020</v>
      </c>
      <c r="J60" s="52">
        <f t="shared" si="11"/>
        <v>6.83</v>
      </c>
      <c r="K60" s="56">
        <f aca="true" t="shared" si="21" ref="K60:S60">K17+K21+K25+K29+K33+K37+K41+K44+K48+K52</f>
        <v>0</v>
      </c>
      <c r="L60" s="56">
        <f t="shared" si="21"/>
        <v>0</v>
      </c>
      <c r="M60" s="56">
        <f t="shared" si="21"/>
        <v>0</v>
      </c>
      <c r="N60" s="56">
        <f t="shared" si="21"/>
        <v>6.83</v>
      </c>
      <c r="O60" s="56">
        <f t="shared" si="21"/>
        <v>0</v>
      </c>
      <c r="P60" s="56">
        <f t="shared" si="21"/>
        <v>417.42999999999995</v>
      </c>
      <c r="Q60" s="56">
        <f t="shared" si="21"/>
        <v>0</v>
      </c>
      <c r="R60" s="56">
        <f t="shared" si="21"/>
        <v>13.84</v>
      </c>
      <c r="S60" s="60">
        <f t="shared" si="21"/>
        <v>3</v>
      </c>
      <c r="T60" s="60"/>
      <c r="U60" s="18"/>
      <c r="Y60" s="70"/>
    </row>
    <row r="61" spans="1:25" s="19" customFormat="1" ht="30">
      <c r="A61" s="101" t="s">
        <v>11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8"/>
      <c r="Y61" s="70"/>
    </row>
    <row r="62" spans="1:28" s="19" customFormat="1" ht="31.5" customHeight="1">
      <c r="A62" s="100" t="s">
        <v>14</v>
      </c>
      <c r="B62" s="81" t="s">
        <v>107</v>
      </c>
      <c r="C62" s="81" t="s">
        <v>117</v>
      </c>
      <c r="D62" s="81" t="s">
        <v>70</v>
      </c>
      <c r="E62" s="81" t="s">
        <v>40</v>
      </c>
      <c r="F62" s="81" t="s">
        <v>84</v>
      </c>
      <c r="G62" s="88" t="s">
        <v>66</v>
      </c>
      <c r="H62" s="6"/>
      <c r="I62" s="7" t="s">
        <v>2</v>
      </c>
      <c r="J62" s="31">
        <v>39</v>
      </c>
      <c r="K62" s="31">
        <f aca="true" t="shared" si="22" ref="K62:S62">K63+K64+K65</f>
        <v>0</v>
      </c>
      <c r="L62" s="31">
        <f t="shared" si="22"/>
        <v>1.5</v>
      </c>
      <c r="M62" s="31">
        <f t="shared" si="22"/>
        <v>0</v>
      </c>
      <c r="N62" s="31">
        <f t="shared" si="22"/>
        <v>20.5</v>
      </c>
      <c r="O62" s="31">
        <f t="shared" si="22"/>
        <v>17</v>
      </c>
      <c r="P62" s="31">
        <f t="shared" si="22"/>
        <v>92</v>
      </c>
      <c r="Q62" s="31">
        <f t="shared" si="22"/>
        <v>0</v>
      </c>
      <c r="R62" s="31">
        <f t="shared" si="22"/>
        <v>9.4</v>
      </c>
      <c r="S62" s="41">
        <f t="shared" si="22"/>
        <v>17</v>
      </c>
      <c r="T62" s="41"/>
      <c r="U62" s="18"/>
      <c r="Y62" s="69">
        <f>J63+J64+J65</f>
        <v>39</v>
      </c>
      <c r="AB62" s="22">
        <f>SUM(V62:AA62)</f>
        <v>39</v>
      </c>
    </row>
    <row r="63" spans="1:28" s="19" customFormat="1" ht="34.5" customHeight="1">
      <c r="A63" s="100"/>
      <c r="B63" s="81"/>
      <c r="C63" s="81"/>
      <c r="D63" s="81"/>
      <c r="E63" s="81"/>
      <c r="F63" s="81"/>
      <c r="G63" s="88"/>
      <c r="H63" s="6"/>
      <c r="I63" s="6">
        <v>2018</v>
      </c>
      <c r="J63" s="63">
        <v>12</v>
      </c>
      <c r="K63" s="52"/>
      <c r="L63" s="56">
        <v>0.5</v>
      </c>
      <c r="M63" s="56"/>
      <c r="N63" s="56">
        <v>6</v>
      </c>
      <c r="O63" s="56">
        <v>5.5</v>
      </c>
      <c r="P63" s="56">
        <v>30</v>
      </c>
      <c r="Q63" s="56"/>
      <c r="R63" s="56">
        <v>3</v>
      </c>
      <c r="S63" s="60">
        <v>6</v>
      </c>
      <c r="T63" s="57">
        <v>12500</v>
      </c>
      <c r="U63" s="65"/>
      <c r="Y63" s="70"/>
      <c r="AB63" s="22">
        <f>SUM(V63:AA63)</f>
        <v>0</v>
      </c>
    </row>
    <row r="64" spans="1:28" s="19" customFormat="1" ht="32.25" customHeight="1">
      <c r="A64" s="100"/>
      <c r="B64" s="81"/>
      <c r="C64" s="81"/>
      <c r="D64" s="81"/>
      <c r="E64" s="81"/>
      <c r="F64" s="81"/>
      <c r="G64" s="88"/>
      <c r="H64" s="6"/>
      <c r="I64" s="6">
        <v>2019</v>
      </c>
      <c r="J64" s="63">
        <v>12</v>
      </c>
      <c r="K64" s="52"/>
      <c r="L64" s="56">
        <v>0.5</v>
      </c>
      <c r="M64" s="56"/>
      <c r="N64" s="56">
        <v>6</v>
      </c>
      <c r="O64" s="56">
        <v>5.5</v>
      </c>
      <c r="P64" s="56">
        <v>31</v>
      </c>
      <c r="Q64" s="56"/>
      <c r="R64" s="56">
        <v>3.2</v>
      </c>
      <c r="S64" s="60">
        <v>6</v>
      </c>
      <c r="T64" s="57">
        <v>13000</v>
      </c>
      <c r="U64" s="65"/>
      <c r="Y64" s="70"/>
      <c r="AB64" s="22"/>
    </row>
    <row r="65" spans="1:28" s="19" customFormat="1" ht="32.25" customHeight="1">
      <c r="A65" s="100"/>
      <c r="B65" s="81"/>
      <c r="C65" s="81"/>
      <c r="D65" s="81"/>
      <c r="E65" s="81"/>
      <c r="F65" s="81"/>
      <c r="G65" s="88"/>
      <c r="H65" s="6"/>
      <c r="I65" s="63">
        <v>2020</v>
      </c>
      <c r="J65" s="56">
        <v>15</v>
      </c>
      <c r="K65" s="56"/>
      <c r="L65" s="56">
        <v>0.5</v>
      </c>
      <c r="M65" s="56"/>
      <c r="N65" s="56">
        <v>8.5</v>
      </c>
      <c r="O65" s="56">
        <v>6</v>
      </c>
      <c r="P65" s="56">
        <v>31</v>
      </c>
      <c r="Q65" s="56"/>
      <c r="R65" s="56">
        <v>3.2</v>
      </c>
      <c r="S65" s="57">
        <v>5</v>
      </c>
      <c r="T65" s="57">
        <v>13500</v>
      </c>
      <c r="U65" s="18"/>
      <c r="Y65" s="70"/>
      <c r="AB65" s="22"/>
    </row>
    <row r="66" spans="1:28" s="19" customFormat="1" ht="24.75" customHeight="1">
      <c r="A66" s="100" t="s">
        <v>63</v>
      </c>
      <c r="B66" s="81" t="s">
        <v>108</v>
      </c>
      <c r="C66" s="81" t="s">
        <v>117</v>
      </c>
      <c r="D66" s="81" t="s">
        <v>70</v>
      </c>
      <c r="E66" s="81" t="s">
        <v>44</v>
      </c>
      <c r="F66" s="81" t="s">
        <v>84</v>
      </c>
      <c r="G66" s="88" t="s">
        <v>66</v>
      </c>
      <c r="H66" s="6"/>
      <c r="I66" s="53" t="s">
        <v>2</v>
      </c>
      <c r="J66" s="38">
        <f>K66+L66+M66+N66+O66</f>
        <v>14.85</v>
      </c>
      <c r="K66" s="38">
        <f aca="true" t="shared" si="23" ref="K66:S66">K67+K68+K69</f>
        <v>0</v>
      </c>
      <c r="L66" s="38">
        <f t="shared" si="23"/>
        <v>0</v>
      </c>
      <c r="M66" s="38">
        <f t="shared" si="23"/>
        <v>0</v>
      </c>
      <c r="N66" s="38">
        <f t="shared" si="23"/>
        <v>9.85</v>
      </c>
      <c r="O66" s="38">
        <f t="shared" si="23"/>
        <v>5</v>
      </c>
      <c r="P66" s="38">
        <f t="shared" si="23"/>
        <v>114</v>
      </c>
      <c r="Q66" s="38">
        <f t="shared" si="23"/>
        <v>0</v>
      </c>
      <c r="R66" s="38">
        <f t="shared" si="23"/>
        <v>6.5</v>
      </c>
      <c r="S66" s="54">
        <f t="shared" si="23"/>
        <v>8</v>
      </c>
      <c r="T66" s="41"/>
      <c r="U66" s="18"/>
      <c r="Y66" s="69">
        <f>J67+J68+J69</f>
        <v>14.85</v>
      </c>
      <c r="AB66" s="22">
        <f>SUM(V66:AA66)</f>
        <v>14.85</v>
      </c>
    </row>
    <row r="67" spans="1:28" s="19" customFormat="1" ht="27.75" customHeight="1">
      <c r="A67" s="100"/>
      <c r="B67" s="81"/>
      <c r="C67" s="81"/>
      <c r="D67" s="81"/>
      <c r="E67" s="81"/>
      <c r="F67" s="81"/>
      <c r="G67" s="88"/>
      <c r="H67" s="6"/>
      <c r="I67" s="63">
        <v>2018</v>
      </c>
      <c r="J67" s="52">
        <f>K67+L67+M67+N67+O67</f>
        <v>1.85</v>
      </c>
      <c r="K67" s="56"/>
      <c r="L67" s="56"/>
      <c r="M67" s="56"/>
      <c r="N67" s="56">
        <v>1.85</v>
      </c>
      <c r="O67" s="56"/>
      <c r="P67" s="56">
        <v>11</v>
      </c>
      <c r="Q67" s="56"/>
      <c r="R67" s="56">
        <v>0.7</v>
      </c>
      <c r="S67" s="57">
        <v>4</v>
      </c>
      <c r="T67" s="57">
        <v>12500</v>
      </c>
      <c r="U67" s="18"/>
      <c r="Y67" s="70"/>
      <c r="AB67" s="22">
        <f>SUM(V67:AA67)</f>
        <v>0</v>
      </c>
    </row>
    <row r="68" spans="1:28" s="19" customFormat="1" ht="27.75" customHeight="1">
      <c r="A68" s="100"/>
      <c r="B68" s="81"/>
      <c r="C68" s="81"/>
      <c r="D68" s="81"/>
      <c r="E68" s="81"/>
      <c r="F68" s="81"/>
      <c r="G68" s="88"/>
      <c r="H68" s="6"/>
      <c r="I68" s="63">
        <v>2019</v>
      </c>
      <c r="J68" s="52">
        <f>K68+L68+M68+N68+O68</f>
        <v>3</v>
      </c>
      <c r="K68" s="56"/>
      <c r="L68" s="56"/>
      <c r="M68" s="56"/>
      <c r="N68" s="56">
        <v>3</v>
      </c>
      <c r="O68" s="56"/>
      <c r="P68" s="56">
        <v>23</v>
      </c>
      <c r="Q68" s="56"/>
      <c r="R68" s="56">
        <v>1.3</v>
      </c>
      <c r="S68" s="57">
        <v>2</v>
      </c>
      <c r="T68" s="57">
        <v>13000</v>
      </c>
      <c r="U68" s="18"/>
      <c r="Y68" s="70"/>
      <c r="AB68" s="22"/>
    </row>
    <row r="69" spans="1:28" s="19" customFormat="1" ht="27" customHeight="1">
      <c r="A69" s="100"/>
      <c r="B69" s="81"/>
      <c r="C69" s="81"/>
      <c r="D69" s="81"/>
      <c r="E69" s="81"/>
      <c r="F69" s="81"/>
      <c r="G69" s="88"/>
      <c r="H69" s="6"/>
      <c r="I69" s="63">
        <v>2020</v>
      </c>
      <c r="J69" s="52">
        <v>10</v>
      </c>
      <c r="K69" s="56"/>
      <c r="L69" s="56"/>
      <c r="M69" s="56"/>
      <c r="N69" s="56">
        <v>5</v>
      </c>
      <c r="O69" s="56">
        <v>5</v>
      </c>
      <c r="P69" s="56">
        <v>80</v>
      </c>
      <c r="Q69" s="56"/>
      <c r="R69" s="56">
        <v>4.5</v>
      </c>
      <c r="S69" s="57">
        <v>2</v>
      </c>
      <c r="T69" s="57">
        <v>13500</v>
      </c>
      <c r="U69" s="18"/>
      <c r="Y69" s="70"/>
      <c r="AB69" s="22"/>
    </row>
    <row r="70" spans="1:28" s="19" customFormat="1" ht="27" customHeight="1">
      <c r="A70" s="89" t="s">
        <v>85</v>
      </c>
      <c r="B70" s="95" t="s">
        <v>86</v>
      </c>
      <c r="C70" s="95" t="s">
        <v>37</v>
      </c>
      <c r="D70" s="81" t="s">
        <v>70</v>
      </c>
      <c r="E70" s="95" t="s">
        <v>87</v>
      </c>
      <c r="F70" s="95" t="s">
        <v>79</v>
      </c>
      <c r="G70" s="88" t="s">
        <v>66</v>
      </c>
      <c r="H70" s="6"/>
      <c r="I70" s="7" t="s">
        <v>2</v>
      </c>
      <c r="J70" s="31">
        <f>K70+L70+M70+N70+O70</f>
        <v>69</v>
      </c>
      <c r="K70" s="31">
        <f aca="true" t="shared" si="24" ref="K70:S70">K71+K72+K73</f>
        <v>0</v>
      </c>
      <c r="L70" s="31">
        <f>L71+L72+L73</f>
        <v>34.5</v>
      </c>
      <c r="M70" s="31">
        <f t="shared" si="24"/>
        <v>0</v>
      </c>
      <c r="N70" s="31">
        <f t="shared" si="24"/>
        <v>24.5</v>
      </c>
      <c r="O70" s="31">
        <f t="shared" si="24"/>
        <v>10</v>
      </c>
      <c r="P70" s="31">
        <f t="shared" si="24"/>
        <v>26.7</v>
      </c>
      <c r="Q70" s="31">
        <f t="shared" si="24"/>
        <v>0</v>
      </c>
      <c r="R70" s="31">
        <f t="shared" si="24"/>
        <v>0.35</v>
      </c>
      <c r="S70" s="41">
        <f t="shared" si="24"/>
        <v>5</v>
      </c>
      <c r="T70" s="41"/>
      <c r="U70" s="18"/>
      <c r="Y70" s="69">
        <f>J71+J72+J73</f>
        <v>69</v>
      </c>
      <c r="AB70" s="22"/>
    </row>
    <row r="71" spans="1:28" s="19" customFormat="1" ht="27" customHeight="1">
      <c r="A71" s="90"/>
      <c r="B71" s="96"/>
      <c r="C71" s="96"/>
      <c r="D71" s="81"/>
      <c r="E71" s="96"/>
      <c r="F71" s="96"/>
      <c r="G71" s="88"/>
      <c r="H71" s="6"/>
      <c r="I71" s="6">
        <v>2018</v>
      </c>
      <c r="J71" s="32">
        <f>L71+K71+M71+N71+O71</f>
        <v>57.2</v>
      </c>
      <c r="K71" s="4"/>
      <c r="L71" s="4">
        <v>28.6</v>
      </c>
      <c r="M71" s="4"/>
      <c r="N71" s="4">
        <v>18.6</v>
      </c>
      <c r="O71" s="4">
        <v>10</v>
      </c>
      <c r="P71" s="4"/>
      <c r="Q71" s="4"/>
      <c r="R71" s="4"/>
      <c r="S71" s="39"/>
      <c r="T71" s="39">
        <v>16950</v>
      </c>
      <c r="U71" s="18"/>
      <c r="Y71" s="70"/>
      <c r="AB71" s="22"/>
    </row>
    <row r="72" spans="1:28" s="19" customFormat="1" ht="27" customHeight="1">
      <c r="A72" s="90"/>
      <c r="B72" s="96"/>
      <c r="C72" s="96"/>
      <c r="D72" s="81"/>
      <c r="E72" s="96"/>
      <c r="F72" s="96"/>
      <c r="G72" s="88"/>
      <c r="H72" s="6"/>
      <c r="I72" s="6">
        <v>2019</v>
      </c>
      <c r="J72" s="32">
        <f>K72+L72+M72+N72+O72</f>
        <v>11.8</v>
      </c>
      <c r="K72" s="4"/>
      <c r="L72" s="4">
        <v>5.9</v>
      </c>
      <c r="M72" s="4"/>
      <c r="N72" s="4">
        <v>5.9</v>
      </c>
      <c r="O72" s="4"/>
      <c r="P72" s="4">
        <v>8.5</v>
      </c>
      <c r="Q72" s="4"/>
      <c r="R72" s="4">
        <v>0.1</v>
      </c>
      <c r="S72" s="39">
        <v>3</v>
      </c>
      <c r="T72" s="39">
        <v>17000</v>
      </c>
      <c r="U72" s="18"/>
      <c r="Y72" s="70"/>
      <c r="AB72" s="22"/>
    </row>
    <row r="73" spans="1:28" s="19" customFormat="1" ht="27" customHeight="1">
      <c r="A73" s="91"/>
      <c r="B73" s="97"/>
      <c r="C73" s="97"/>
      <c r="D73" s="81"/>
      <c r="E73" s="97"/>
      <c r="F73" s="97"/>
      <c r="G73" s="88"/>
      <c r="H73" s="6"/>
      <c r="I73" s="63">
        <v>2020</v>
      </c>
      <c r="J73" s="52"/>
      <c r="K73" s="56"/>
      <c r="L73" s="56"/>
      <c r="M73" s="56"/>
      <c r="N73" s="56"/>
      <c r="O73" s="56"/>
      <c r="P73" s="56">
        <v>18.2</v>
      </c>
      <c r="Q73" s="56"/>
      <c r="R73" s="56">
        <v>0.25</v>
      </c>
      <c r="S73" s="57">
        <v>2</v>
      </c>
      <c r="T73" s="57">
        <v>17500</v>
      </c>
      <c r="U73" s="18"/>
      <c r="Y73" s="70"/>
      <c r="AB73" s="22"/>
    </row>
    <row r="74" spans="1:25" s="19" customFormat="1" ht="22.5" customHeight="1">
      <c r="A74" s="83" t="s">
        <v>16</v>
      </c>
      <c r="B74" s="84"/>
      <c r="C74" s="84"/>
      <c r="D74" s="84"/>
      <c r="E74" s="84"/>
      <c r="F74" s="84"/>
      <c r="G74" s="84"/>
      <c r="H74" s="6"/>
      <c r="I74" s="7" t="s">
        <v>2</v>
      </c>
      <c r="J74" s="31">
        <f aca="true" t="shared" si="25" ref="J74:J79">K74+L74+M74+N74+O74</f>
        <v>122.85</v>
      </c>
      <c r="K74" s="31">
        <f aca="true" t="shared" si="26" ref="K74:S74">K75+K76+K77</f>
        <v>0</v>
      </c>
      <c r="L74" s="31">
        <f t="shared" si="26"/>
        <v>36</v>
      </c>
      <c r="M74" s="31">
        <f t="shared" si="26"/>
        <v>0</v>
      </c>
      <c r="N74" s="31">
        <f t="shared" si="26"/>
        <v>54.85</v>
      </c>
      <c r="O74" s="31">
        <f t="shared" si="26"/>
        <v>32</v>
      </c>
      <c r="P74" s="31">
        <f t="shared" si="26"/>
        <v>232.7</v>
      </c>
      <c r="Q74" s="31">
        <f t="shared" si="26"/>
        <v>0</v>
      </c>
      <c r="R74" s="31">
        <f t="shared" si="26"/>
        <v>16.25</v>
      </c>
      <c r="S74" s="41">
        <f t="shared" si="26"/>
        <v>30</v>
      </c>
      <c r="T74" s="41"/>
      <c r="U74" s="18"/>
      <c r="Y74" s="69">
        <f>J75+J76+J77</f>
        <v>122.85000000000001</v>
      </c>
    </row>
    <row r="75" spans="1:25" s="19" customFormat="1" ht="26.25">
      <c r="A75" s="85"/>
      <c r="B75" s="84"/>
      <c r="C75" s="84"/>
      <c r="D75" s="84"/>
      <c r="E75" s="84"/>
      <c r="F75" s="84"/>
      <c r="G75" s="84"/>
      <c r="H75" s="6"/>
      <c r="I75" s="6">
        <v>2018</v>
      </c>
      <c r="J75" s="32">
        <f t="shared" si="25"/>
        <v>71.05000000000001</v>
      </c>
      <c r="K75" s="4">
        <f>K63+K67</f>
        <v>0</v>
      </c>
      <c r="L75" s="4">
        <f aca="true" t="shared" si="27" ref="L75:P76">L63+L67+L71</f>
        <v>29.1</v>
      </c>
      <c r="M75" s="4">
        <f t="shared" si="27"/>
        <v>0</v>
      </c>
      <c r="N75" s="4">
        <f t="shared" si="27"/>
        <v>26.450000000000003</v>
      </c>
      <c r="O75" s="4">
        <f t="shared" si="27"/>
        <v>15.5</v>
      </c>
      <c r="P75" s="4">
        <f t="shared" si="27"/>
        <v>41</v>
      </c>
      <c r="Q75" s="4">
        <f>Q63+Q67</f>
        <v>0</v>
      </c>
      <c r="R75" s="4">
        <f aca="true" t="shared" si="28" ref="R75:S77">R63+R67+R71</f>
        <v>3.7</v>
      </c>
      <c r="S75" s="33">
        <f>S63+S67+S71</f>
        <v>10</v>
      </c>
      <c r="T75" s="33"/>
      <c r="U75" s="18"/>
      <c r="Y75" s="70"/>
    </row>
    <row r="76" spans="1:25" s="19" customFormat="1" ht="26.25">
      <c r="A76" s="85"/>
      <c r="B76" s="84"/>
      <c r="C76" s="84"/>
      <c r="D76" s="84"/>
      <c r="E76" s="84"/>
      <c r="F76" s="84"/>
      <c r="G76" s="84"/>
      <c r="H76" s="6"/>
      <c r="I76" s="6">
        <v>2019</v>
      </c>
      <c r="J76" s="32">
        <f t="shared" si="25"/>
        <v>26.8</v>
      </c>
      <c r="K76" s="4">
        <f>K64+K68</f>
        <v>0</v>
      </c>
      <c r="L76" s="4">
        <f t="shared" si="27"/>
        <v>6.4</v>
      </c>
      <c r="M76" s="4">
        <f t="shared" si="27"/>
        <v>0</v>
      </c>
      <c r="N76" s="4">
        <f t="shared" si="27"/>
        <v>14.9</v>
      </c>
      <c r="O76" s="4">
        <f t="shared" si="27"/>
        <v>5.5</v>
      </c>
      <c r="P76" s="4">
        <f t="shared" si="27"/>
        <v>62.5</v>
      </c>
      <c r="Q76" s="4">
        <f>Q64+Q68</f>
        <v>0</v>
      </c>
      <c r="R76" s="4">
        <f t="shared" si="28"/>
        <v>4.6</v>
      </c>
      <c r="S76" s="33">
        <f t="shared" si="28"/>
        <v>11</v>
      </c>
      <c r="T76" s="33"/>
      <c r="U76" s="18"/>
      <c r="Y76" s="70"/>
    </row>
    <row r="77" spans="1:25" s="19" customFormat="1" ht="26.25">
      <c r="A77" s="85"/>
      <c r="B77" s="84"/>
      <c r="C77" s="84"/>
      <c r="D77" s="84"/>
      <c r="E77" s="84"/>
      <c r="F77" s="84"/>
      <c r="G77" s="84"/>
      <c r="H77" s="6"/>
      <c r="I77" s="63">
        <v>2020</v>
      </c>
      <c r="J77" s="52">
        <f t="shared" si="25"/>
        <v>25</v>
      </c>
      <c r="K77" s="56">
        <f>K65+K69</f>
        <v>0</v>
      </c>
      <c r="L77" s="56">
        <f>L65+L69+L73</f>
        <v>0.5</v>
      </c>
      <c r="M77" s="56">
        <f>M65+M69+M73</f>
        <v>0</v>
      </c>
      <c r="N77" s="56">
        <f>N65+N69+N73</f>
        <v>13.5</v>
      </c>
      <c r="O77" s="56">
        <f>O65+O69+O73</f>
        <v>11</v>
      </c>
      <c r="P77" s="56">
        <f>P65+P69+P73</f>
        <v>129.2</v>
      </c>
      <c r="Q77" s="56">
        <f>Q65+Q69</f>
        <v>0</v>
      </c>
      <c r="R77" s="56">
        <f t="shared" si="28"/>
        <v>7.95</v>
      </c>
      <c r="S77" s="60">
        <f t="shared" si="28"/>
        <v>9</v>
      </c>
      <c r="T77" s="60"/>
      <c r="U77" s="18"/>
      <c r="Y77" s="70"/>
    </row>
    <row r="78" spans="1:25" s="19" customFormat="1" ht="22.5" customHeight="1">
      <c r="A78" s="86" t="s">
        <v>19</v>
      </c>
      <c r="B78" s="87"/>
      <c r="C78" s="87"/>
      <c r="D78" s="87"/>
      <c r="E78" s="87"/>
      <c r="F78" s="87"/>
      <c r="G78" s="87"/>
      <c r="H78" s="6"/>
      <c r="I78" s="7" t="s">
        <v>2</v>
      </c>
      <c r="J78" s="31">
        <f t="shared" si="25"/>
        <v>122.85</v>
      </c>
      <c r="K78" s="31">
        <f aca="true" t="shared" si="29" ref="K78:S78">K79+K80+K81</f>
        <v>0</v>
      </c>
      <c r="L78" s="31">
        <f t="shared" si="29"/>
        <v>36</v>
      </c>
      <c r="M78" s="31">
        <f t="shared" si="29"/>
        <v>0</v>
      </c>
      <c r="N78" s="31">
        <f t="shared" si="29"/>
        <v>54.85</v>
      </c>
      <c r="O78" s="31">
        <f t="shared" si="29"/>
        <v>32</v>
      </c>
      <c r="P78" s="31">
        <f t="shared" si="29"/>
        <v>232.7</v>
      </c>
      <c r="Q78" s="31">
        <f t="shared" si="29"/>
        <v>0</v>
      </c>
      <c r="R78" s="31">
        <f t="shared" si="29"/>
        <v>16.25</v>
      </c>
      <c r="S78" s="41">
        <f t="shared" si="29"/>
        <v>30</v>
      </c>
      <c r="T78" s="41"/>
      <c r="U78" s="18"/>
      <c r="Y78" s="69">
        <f>J79+J80+J81</f>
        <v>122.85000000000001</v>
      </c>
    </row>
    <row r="79" spans="1:25" s="19" customFormat="1" ht="23.25" customHeight="1">
      <c r="A79" s="86"/>
      <c r="B79" s="87"/>
      <c r="C79" s="87"/>
      <c r="D79" s="87"/>
      <c r="E79" s="87"/>
      <c r="F79" s="87"/>
      <c r="G79" s="87"/>
      <c r="H79" s="6"/>
      <c r="I79" s="63">
        <v>2018</v>
      </c>
      <c r="J79" s="52">
        <f t="shared" si="25"/>
        <v>71.05000000000001</v>
      </c>
      <c r="K79" s="56"/>
      <c r="L79" s="4">
        <f>L75</f>
        <v>29.1</v>
      </c>
      <c r="M79" s="4">
        <f>M67+M71+M75</f>
        <v>0</v>
      </c>
      <c r="N79" s="4">
        <f aca="true" t="shared" si="30" ref="N79:P81">N75</f>
        <v>26.450000000000003</v>
      </c>
      <c r="O79" s="4">
        <f t="shared" si="30"/>
        <v>15.5</v>
      </c>
      <c r="P79" s="4">
        <f t="shared" si="30"/>
        <v>41</v>
      </c>
      <c r="Q79" s="4">
        <f>Q67+Q71</f>
        <v>0</v>
      </c>
      <c r="R79" s="4">
        <f aca="true" t="shared" si="31" ref="R79:S81">R75</f>
        <v>3.7</v>
      </c>
      <c r="S79" s="33">
        <f>S75</f>
        <v>10</v>
      </c>
      <c r="T79" s="57"/>
      <c r="U79" s="18"/>
      <c r="Y79" s="70"/>
    </row>
    <row r="80" spans="1:25" s="19" customFormat="1" ht="26.25">
      <c r="A80" s="86"/>
      <c r="B80" s="87"/>
      <c r="C80" s="87"/>
      <c r="D80" s="87"/>
      <c r="E80" s="87"/>
      <c r="F80" s="87"/>
      <c r="G80" s="87"/>
      <c r="H80" s="6"/>
      <c r="I80" s="63">
        <v>2019</v>
      </c>
      <c r="J80" s="52">
        <f>K80+L80+M80+N80+O80</f>
        <v>26.8</v>
      </c>
      <c r="K80" s="56"/>
      <c r="L80" s="4">
        <f>L76</f>
        <v>6.4</v>
      </c>
      <c r="M80" s="4">
        <f>M68+M72+M76</f>
        <v>0</v>
      </c>
      <c r="N80" s="4">
        <f t="shared" si="30"/>
        <v>14.9</v>
      </c>
      <c r="O80" s="4">
        <f t="shared" si="30"/>
        <v>5.5</v>
      </c>
      <c r="P80" s="4">
        <f t="shared" si="30"/>
        <v>62.5</v>
      </c>
      <c r="Q80" s="4">
        <f>Q68+Q72</f>
        <v>0</v>
      </c>
      <c r="R80" s="4">
        <f t="shared" si="31"/>
        <v>4.6</v>
      </c>
      <c r="S80" s="33">
        <f t="shared" si="31"/>
        <v>11</v>
      </c>
      <c r="T80" s="57"/>
      <c r="U80" s="18"/>
      <c r="Y80" s="70"/>
    </row>
    <row r="81" spans="1:25" s="19" customFormat="1" ht="21.75" customHeight="1">
      <c r="A81" s="86"/>
      <c r="B81" s="87"/>
      <c r="C81" s="87"/>
      <c r="D81" s="87"/>
      <c r="E81" s="87"/>
      <c r="F81" s="87"/>
      <c r="G81" s="87"/>
      <c r="H81" s="6"/>
      <c r="I81" s="63">
        <v>2020</v>
      </c>
      <c r="J81" s="52">
        <f>K81+L81+M81+N81+O81</f>
        <v>25</v>
      </c>
      <c r="K81" s="56"/>
      <c r="L81" s="4">
        <f>L77</f>
        <v>0.5</v>
      </c>
      <c r="M81" s="56">
        <f>M69+M73+M77</f>
        <v>0</v>
      </c>
      <c r="N81" s="4">
        <f t="shared" si="30"/>
        <v>13.5</v>
      </c>
      <c r="O81" s="4">
        <f t="shared" si="30"/>
        <v>11</v>
      </c>
      <c r="P81" s="4">
        <f t="shared" si="30"/>
        <v>129.2</v>
      </c>
      <c r="Q81" s="56">
        <f>Q69+Q73</f>
        <v>0</v>
      </c>
      <c r="R81" s="4">
        <f t="shared" si="31"/>
        <v>7.95</v>
      </c>
      <c r="S81" s="33">
        <f>S77</f>
        <v>9</v>
      </c>
      <c r="T81" s="57"/>
      <c r="U81" s="18"/>
      <c r="Y81" s="70"/>
    </row>
    <row r="82" spans="1:25" s="19" customFormat="1" ht="1.5" customHeight="1">
      <c r="A82" s="101" t="s">
        <v>17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8"/>
      <c r="Y82" s="70"/>
    </row>
    <row r="83" spans="1:28" s="19" customFormat="1" ht="26.25" customHeight="1" hidden="1">
      <c r="A83" s="100"/>
      <c r="B83" s="81"/>
      <c r="C83" s="81"/>
      <c r="D83" s="81"/>
      <c r="E83" s="81"/>
      <c r="F83" s="88"/>
      <c r="G83" s="88"/>
      <c r="H83" s="6"/>
      <c r="I83" s="7" t="s">
        <v>2</v>
      </c>
      <c r="J83" s="31">
        <f aca="true" t="shared" si="32" ref="J83:J90">K83+L83+M83+N83+O83</f>
        <v>0</v>
      </c>
      <c r="K83" s="31">
        <f aca="true" t="shared" si="33" ref="K83:S83">K84+K85+K86</f>
        <v>0</v>
      </c>
      <c r="L83" s="31">
        <f t="shared" si="33"/>
        <v>0</v>
      </c>
      <c r="M83" s="31">
        <f t="shared" si="33"/>
        <v>0</v>
      </c>
      <c r="N83" s="31">
        <f t="shared" si="33"/>
        <v>0</v>
      </c>
      <c r="O83" s="31">
        <f t="shared" si="33"/>
        <v>0</v>
      </c>
      <c r="P83" s="31">
        <f t="shared" si="33"/>
        <v>0</v>
      </c>
      <c r="Q83" s="31">
        <f t="shared" si="33"/>
        <v>0</v>
      </c>
      <c r="R83" s="31">
        <f t="shared" si="33"/>
        <v>0</v>
      </c>
      <c r="S83" s="41">
        <f t="shared" si="33"/>
        <v>0</v>
      </c>
      <c r="T83" s="41"/>
      <c r="U83" s="18"/>
      <c r="Y83" s="70"/>
      <c r="AB83" s="22">
        <f>SUM(V83:AA83)</f>
        <v>0</v>
      </c>
    </row>
    <row r="84" spans="1:25" s="19" customFormat="1" ht="56.25" customHeight="1" hidden="1">
      <c r="A84" s="100"/>
      <c r="B84" s="81"/>
      <c r="C84" s="81"/>
      <c r="D84" s="81"/>
      <c r="E84" s="81"/>
      <c r="F84" s="88"/>
      <c r="G84" s="88"/>
      <c r="H84" s="6"/>
      <c r="I84" s="6">
        <v>2017</v>
      </c>
      <c r="J84" s="32">
        <f t="shared" si="32"/>
        <v>0</v>
      </c>
      <c r="K84" s="2"/>
      <c r="L84" s="2"/>
      <c r="M84" s="2"/>
      <c r="N84" s="2"/>
      <c r="O84" s="2"/>
      <c r="P84" s="4"/>
      <c r="Q84" s="4"/>
      <c r="R84" s="2"/>
      <c r="S84" s="33"/>
      <c r="T84" s="39"/>
      <c r="U84" s="18"/>
      <c r="Y84" s="70"/>
    </row>
    <row r="85" spans="1:25" s="19" customFormat="1" ht="46.5" customHeight="1" hidden="1">
      <c r="A85" s="100"/>
      <c r="B85" s="81"/>
      <c r="C85" s="81"/>
      <c r="D85" s="81"/>
      <c r="E85" s="81"/>
      <c r="F85" s="88"/>
      <c r="G85" s="88"/>
      <c r="H85" s="6"/>
      <c r="I85" s="6">
        <v>2018</v>
      </c>
      <c r="J85" s="32">
        <f t="shared" si="32"/>
        <v>0</v>
      </c>
      <c r="K85" s="2"/>
      <c r="L85" s="2"/>
      <c r="M85" s="2"/>
      <c r="N85" s="2"/>
      <c r="O85" s="2"/>
      <c r="P85" s="4"/>
      <c r="Q85" s="4"/>
      <c r="R85" s="2"/>
      <c r="S85" s="33"/>
      <c r="T85" s="39"/>
      <c r="U85" s="18"/>
      <c r="Y85" s="70"/>
    </row>
    <row r="86" spans="1:25" s="19" customFormat="1" ht="55.5" customHeight="1" hidden="1">
      <c r="A86" s="100"/>
      <c r="B86" s="81"/>
      <c r="C86" s="81"/>
      <c r="D86" s="81"/>
      <c r="E86" s="81"/>
      <c r="F86" s="88"/>
      <c r="G86" s="88"/>
      <c r="H86" s="6"/>
      <c r="I86" s="6">
        <v>2019</v>
      </c>
      <c r="J86" s="32">
        <f t="shared" si="32"/>
        <v>0</v>
      </c>
      <c r="K86" s="2"/>
      <c r="L86" s="2"/>
      <c r="M86" s="2"/>
      <c r="N86" s="2"/>
      <c r="O86" s="2"/>
      <c r="P86" s="4"/>
      <c r="Q86" s="4"/>
      <c r="R86" s="2"/>
      <c r="S86" s="33"/>
      <c r="T86" s="39"/>
      <c r="U86" s="18"/>
      <c r="Y86" s="70"/>
    </row>
    <row r="87" spans="1:28" s="19" customFormat="1" ht="3.75" customHeight="1" hidden="1">
      <c r="A87" s="100" t="s">
        <v>49</v>
      </c>
      <c r="B87" s="121"/>
      <c r="C87" s="121"/>
      <c r="D87" s="121"/>
      <c r="E87" s="121"/>
      <c r="F87" s="82"/>
      <c r="G87" s="82"/>
      <c r="H87" s="6"/>
      <c r="I87" s="7" t="s">
        <v>2</v>
      </c>
      <c r="J87" s="31">
        <f t="shared" si="32"/>
        <v>0</v>
      </c>
      <c r="K87" s="31">
        <f aca="true" t="shared" si="34" ref="K87:S87">K88+K89+K90</f>
        <v>0</v>
      </c>
      <c r="L87" s="31">
        <f t="shared" si="34"/>
        <v>0</v>
      </c>
      <c r="M87" s="31">
        <f t="shared" si="34"/>
        <v>0</v>
      </c>
      <c r="N87" s="31">
        <f t="shared" si="34"/>
        <v>0</v>
      </c>
      <c r="O87" s="31">
        <f t="shared" si="34"/>
        <v>0</v>
      </c>
      <c r="P87" s="31">
        <f t="shared" si="34"/>
        <v>0</v>
      </c>
      <c r="Q87" s="31">
        <f t="shared" si="34"/>
        <v>0</v>
      </c>
      <c r="R87" s="31">
        <f t="shared" si="34"/>
        <v>0</v>
      </c>
      <c r="S87" s="41">
        <f t="shared" si="34"/>
        <v>0</v>
      </c>
      <c r="T87" s="41"/>
      <c r="U87" s="18"/>
      <c r="Y87" s="70"/>
      <c r="AB87" s="22">
        <f>SUM(V87:AA87)</f>
        <v>0</v>
      </c>
    </row>
    <row r="88" spans="1:25" s="19" customFormat="1" ht="26.25" hidden="1">
      <c r="A88" s="100"/>
      <c r="B88" s="121"/>
      <c r="C88" s="121"/>
      <c r="D88" s="121"/>
      <c r="E88" s="121"/>
      <c r="F88" s="82"/>
      <c r="G88" s="82"/>
      <c r="H88" s="6"/>
      <c r="I88" s="6">
        <v>2017</v>
      </c>
      <c r="J88" s="32">
        <f t="shared" si="32"/>
        <v>0</v>
      </c>
      <c r="K88" s="2"/>
      <c r="L88" s="2"/>
      <c r="M88" s="2"/>
      <c r="N88" s="2"/>
      <c r="O88" s="2"/>
      <c r="P88" s="4"/>
      <c r="Q88" s="4"/>
      <c r="R88" s="2"/>
      <c r="S88" s="33"/>
      <c r="T88" s="39"/>
      <c r="U88" s="18"/>
      <c r="Y88" s="70"/>
    </row>
    <row r="89" spans="1:25" s="19" customFormat="1" ht="26.25" hidden="1">
      <c r="A89" s="100"/>
      <c r="B89" s="121"/>
      <c r="C89" s="121"/>
      <c r="D89" s="121"/>
      <c r="E89" s="121"/>
      <c r="F89" s="82"/>
      <c r="G89" s="82"/>
      <c r="H89" s="6"/>
      <c r="I89" s="6">
        <v>2018</v>
      </c>
      <c r="J89" s="32">
        <f t="shared" si="32"/>
        <v>0</v>
      </c>
      <c r="K89" s="2"/>
      <c r="L89" s="2"/>
      <c r="M89" s="2"/>
      <c r="N89" s="2"/>
      <c r="O89" s="2"/>
      <c r="P89" s="4"/>
      <c r="Q89" s="4"/>
      <c r="R89" s="2"/>
      <c r="S89" s="33"/>
      <c r="T89" s="39"/>
      <c r="U89" s="18"/>
      <c r="Y89" s="70"/>
    </row>
    <row r="90" spans="1:25" s="19" customFormat="1" ht="0.75" customHeight="1" hidden="1">
      <c r="A90" s="100"/>
      <c r="B90" s="121"/>
      <c r="C90" s="121"/>
      <c r="D90" s="121"/>
      <c r="E90" s="121"/>
      <c r="F90" s="82"/>
      <c r="G90" s="82"/>
      <c r="H90" s="6"/>
      <c r="I90" s="6">
        <v>2019</v>
      </c>
      <c r="J90" s="32">
        <f t="shared" si="32"/>
        <v>0</v>
      </c>
      <c r="K90" s="2"/>
      <c r="L90" s="2"/>
      <c r="M90" s="2"/>
      <c r="N90" s="2"/>
      <c r="O90" s="2"/>
      <c r="P90" s="4"/>
      <c r="Q90" s="4"/>
      <c r="R90" s="2"/>
      <c r="S90" s="33"/>
      <c r="T90" s="39"/>
      <c r="U90" s="18"/>
      <c r="Y90" s="70"/>
    </row>
    <row r="91" spans="1:25" s="19" customFormat="1" ht="2.25" customHeight="1" hidden="1">
      <c r="A91" s="107"/>
      <c r="B91" s="106"/>
      <c r="C91" s="106"/>
      <c r="D91" s="106"/>
      <c r="E91" s="106"/>
      <c r="F91" s="108"/>
      <c r="G91" s="108"/>
      <c r="H91" s="55"/>
      <c r="I91" s="61" t="s">
        <v>2</v>
      </c>
      <c r="J91" s="52"/>
      <c r="K91" s="52">
        <f aca="true" t="shared" si="35" ref="K91:Q91">K92+K93+K94</f>
        <v>0</v>
      </c>
      <c r="L91" s="52">
        <f t="shared" si="35"/>
        <v>0</v>
      </c>
      <c r="M91" s="52">
        <f t="shared" si="35"/>
        <v>0</v>
      </c>
      <c r="N91" s="52"/>
      <c r="O91" s="52">
        <f t="shared" si="35"/>
        <v>0</v>
      </c>
      <c r="P91" s="52"/>
      <c r="Q91" s="52">
        <f t="shared" si="35"/>
        <v>0</v>
      </c>
      <c r="R91" s="52"/>
      <c r="S91" s="59"/>
      <c r="T91" s="59"/>
      <c r="U91" s="18"/>
      <c r="Y91" s="70"/>
    </row>
    <row r="92" spans="1:25" s="19" customFormat="1" ht="27" customHeight="1" hidden="1">
      <c r="A92" s="107"/>
      <c r="B92" s="106"/>
      <c r="C92" s="106"/>
      <c r="D92" s="106"/>
      <c r="E92" s="106"/>
      <c r="F92" s="108"/>
      <c r="G92" s="108"/>
      <c r="H92" s="55"/>
      <c r="I92" s="55">
        <v>2018</v>
      </c>
      <c r="J92" s="52"/>
      <c r="K92" s="62"/>
      <c r="L92" s="62"/>
      <c r="M92" s="62"/>
      <c r="N92" s="62"/>
      <c r="O92" s="62"/>
      <c r="P92" s="56"/>
      <c r="Q92" s="56"/>
      <c r="R92" s="62"/>
      <c r="S92" s="57"/>
      <c r="T92" s="57"/>
      <c r="U92" s="18"/>
      <c r="Y92" s="70"/>
    </row>
    <row r="93" spans="1:25" s="19" customFormat="1" ht="30.75" customHeight="1" hidden="1">
      <c r="A93" s="107"/>
      <c r="B93" s="106"/>
      <c r="C93" s="106"/>
      <c r="D93" s="106"/>
      <c r="E93" s="106"/>
      <c r="F93" s="108"/>
      <c r="G93" s="108"/>
      <c r="H93" s="55"/>
      <c r="I93" s="55">
        <v>2019</v>
      </c>
      <c r="J93" s="52">
        <f aca="true" t="shared" si="36" ref="J93:J102">K93+L93+M93+N93+O93</f>
        <v>0</v>
      </c>
      <c r="K93" s="62"/>
      <c r="L93" s="62"/>
      <c r="M93" s="62"/>
      <c r="N93" s="62"/>
      <c r="O93" s="62"/>
      <c r="P93" s="56"/>
      <c r="Q93" s="56"/>
      <c r="R93" s="62"/>
      <c r="S93" s="57"/>
      <c r="T93" s="57"/>
      <c r="U93" s="18"/>
      <c r="Y93" s="70"/>
    </row>
    <row r="94" spans="1:25" s="19" customFormat="1" ht="30" customHeight="1" hidden="1">
      <c r="A94" s="107"/>
      <c r="B94" s="106"/>
      <c r="C94" s="106"/>
      <c r="D94" s="106"/>
      <c r="E94" s="106"/>
      <c r="F94" s="108"/>
      <c r="G94" s="108"/>
      <c r="H94" s="55"/>
      <c r="I94" s="55">
        <v>2020</v>
      </c>
      <c r="J94" s="52">
        <f t="shared" si="36"/>
        <v>0</v>
      </c>
      <c r="K94" s="62"/>
      <c r="L94" s="62"/>
      <c r="M94" s="62"/>
      <c r="N94" s="62"/>
      <c r="O94" s="62"/>
      <c r="P94" s="56"/>
      <c r="Q94" s="56"/>
      <c r="R94" s="62"/>
      <c r="S94" s="57"/>
      <c r="T94" s="57"/>
      <c r="U94" s="18"/>
      <c r="Y94" s="70"/>
    </row>
    <row r="95" spans="1:25" s="19" customFormat="1" ht="22.5" customHeight="1" hidden="1">
      <c r="A95" s="83" t="s">
        <v>20</v>
      </c>
      <c r="B95" s="126"/>
      <c r="C95" s="126"/>
      <c r="D95" s="126"/>
      <c r="E95" s="126"/>
      <c r="F95" s="126"/>
      <c r="G95" s="126"/>
      <c r="H95" s="5"/>
      <c r="I95" s="7" t="s">
        <v>2</v>
      </c>
      <c r="J95" s="31">
        <f t="shared" si="36"/>
        <v>0</v>
      </c>
      <c r="K95" s="31">
        <f aca="true" t="shared" si="37" ref="K95:S95">K96+K97+K98</f>
        <v>0</v>
      </c>
      <c r="L95" s="31">
        <f t="shared" si="37"/>
        <v>0</v>
      </c>
      <c r="M95" s="31">
        <f t="shared" si="37"/>
        <v>0</v>
      </c>
      <c r="N95" s="31">
        <f t="shared" si="37"/>
        <v>0</v>
      </c>
      <c r="O95" s="31">
        <f t="shared" si="37"/>
        <v>0</v>
      </c>
      <c r="P95" s="31">
        <f t="shared" si="37"/>
        <v>0</v>
      </c>
      <c r="Q95" s="31">
        <f t="shared" si="37"/>
        <v>0</v>
      </c>
      <c r="R95" s="31">
        <f t="shared" si="37"/>
        <v>0</v>
      </c>
      <c r="S95" s="41">
        <f t="shared" si="37"/>
        <v>0</v>
      </c>
      <c r="T95" s="41"/>
      <c r="U95" s="18"/>
      <c r="Y95" s="70"/>
    </row>
    <row r="96" spans="1:25" ht="26.25" hidden="1">
      <c r="A96" s="100"/>
      <c r="B96" s="126"/>
      <c r="C96" s="126"/>
      <c r="D96" s="126"/>
      <c r="E96" s="126"/>
      <c r="F96" s="126"/>
      <c r="G96" s="126"/>
      <c r="H96" s="5"/>
      <c r="I96" s="6">
        <v>2018</v>
      </c>
      <c r="J96" s="32">
        <f t="shared" si="36"/>
        <v>0</v>
      </c>
      <c r="K96" s="2">
        <f aca="true" t="shared" si="38" ref="K96:S96">K84+K88+K92</f>
        <v>0</v>
      </c>
      <c r="L96" s="2">
        <f t="shared" si="38"/>
        <v>0</v>
      </c>
      <c r="M96" s="2">
        <f t="shared" si="38"/>
        <v>0</v>
      </c>
      <c r="N96" s="2">
        <f t="shared" si="38"/>
        <v>0</v>
      </c>
      <c r="O96" s="2">
        <f t="shared" si="38"/>
        <v>0</v>
      </c>
      <c r="P96" s="2">
        <f t="shared" si="38"/>
        <v>0</v>
      </c>
      <c r="Q96" s="2">
        <f t="shared" si="38"/>
        <v>0</v>
      </c>
      <c r="R96" s="2">
        <f t="shared" si="38"/>
        <v>0</v>
      </c>
      <c r="S96" s="33">
        <f t="shared" si="38"/>
        <v>0</v>
      </c>
      <c r="T96" s="39"/>
      <c r="Y96" s="70"/>
    </row>
    <row r="97" spans="1:25" ht="26.25" hidden="1">
      <c r="A97" s="100"/>
      <c r="B97" s="126"/>
      <c r="C97" s="126"/>
      <c r="D97" s="126"/>
      <c r="E97" s="126"/>
      <c r="F97" s="126"/>
      <c r="G97" s="126"/>
      <c r="H97" s="5"/>
      <c r="I97" s="6">
        <v>2019</v>
      </c>
      <c r="J97" s="32">
        <f t="shared" si="36"/>
        <v>0</v>
      </c>
      <c r="K97" s="2">
        <f aca="true" t="shared" si="39" ref="K97:S97">K85+K89+K93</f>
        <v>0</v>
      </c>
      <c r="L97" s="2">
        <f t="shared" si="39"/>
        <v>0</v>
      </c>
      <c r="M97" s="2">
        <f t="shared" si="39"/>
        <v>0</v>
      </c>
      <c r="N97" s="2">
        <f t="shared" si="39"/>
        <v>0</v>
      </c>
      <c r="O97" s="2">
        <f t="shared" si="39"/>
        <v>0</v>
      </c>
      <c r="P97" s="2">
        <f t="shared" si="39"/>
        <v>0</v>
      </c>
      <c r="Q97" s="2">
        <f t="shared" si="39"/>
        <v>0</v>
      </c>
      <c r="R97" s="2">
        <f t="shared" si="39"/>
        <v>0</v>
      </c>
      <c r="S97" s="33">
        <f t="shared" si="39"/>
        <v>0</v>
      </c>
      <c r="T97" s="39"/>
      <c r="Y97" s="70"/>
    </row>
    <row r="98" spans="1:25" ht="26.25" hidden="1">
      <c r="A98" s="100"/>
      <c r="B98" s="126"/>
      <c r="C98" s="126"/>
      <c r="D98" s="126"/>
      <c r="E98" s="126"/>
      <c r="F98" s="126"/>
      <c r="G98" s="126"/>
      <c r="H98" s="5"/>
      <c r="I98" s="47">
        <v>2020</v>
      </c>
      <c r="J98" s="48">
        <f t="shared" si="36"/>
        <v>0</v>
      </c>
      <c r="K98" s="49">
        <f aca="true" t="shared" si="40" ref="K98:S98">K86+K90+K94</f>
        <v>0</v>
      </c>
      <c r="L98" s="49">
        <f t="shared" si="40"/>
        <v>0</v>
      </c>
      <c r="M98" s="49">
        <f t="shared" si="40"/>
        <v>0</v>
      </c>
      <c r="N98" s="49">
        <f t="shared" si="40"/>
        <v>0</v>
      </c>
      <c r="O98" s="49">
        <f t="shared" si="40"/>
        <v>0</v>
      </c>
      <c r="P98" s="49">
        <f t="shared" si="40"/>
        <v>0</v>
      </c>
      <c r="Q98" s="49">
        <f t="shared" si="40"/>
        <v>0</v>
      </c>
      <c r="R98" s="49">
        <f t="shared" si="40"/>
        <v>0</v>
      </c>
      <c r="S98" s="51">
        <f t="shared" si="40"/>
        <v>0</v>
      </c>
      <c r="T98" s="50"/>
      <c r="Y98" s="70"/>
    </row>
    <row r="99" spans="1:25" ht="21" customHeight="1" hidden="1">
      <c r="A99" s="86" t="s">
        <v>19</v>
      </c>
      <c r="B99" s="87"/>
      <c r="C99" s="87"/>
      <c r="D99" s="87"/>
      <c r="E99" s="87"/>
      <c r="F99" s="87"/>
      <c r="G99" s="87"/>
      <c r="H99" s="6"/>
      <c r="I99" s="7" t="s">
        <v>2</v>
      </c>
      <c r="J99" s="31">
        <f t="shared" si="36"/>
        <v>0</v>
      </c>
      <c r="K99" s="31">
        <f aca="true" t="shared" si="41" ref="K99:S99">K100+K101+K102</f>
        <v>0</v>
      </c>
      <c r="L99" s="31">
        <f t="shared" si="41"/>
        <v>0</v>
      </c>
      <c r="M99" s="31">
        <f t="shared" si="41"/>
        <v>0</v>
      </c>
      <c r="N99" s="31">
        <f t="shared" si="41"/>
        <v>0</v>
      </c>
      <c r="O99" s="31">
        <f t="shared" si="41"/>
        <v>0</v>
      </c>
      <c r="P99" s="31">
        <f t="shared" si="41"/>
        <v>0</v>
      </c>
      <c r="Q99" s="31">
        <f t="shared" si="41"/>
        <v>0</v>
      </c>
      <c r="R99" s="31">
        <f t="shared" si="41"/>
        <v>0</v>
      </c>
      <c r="S99" s="41">
        <f t="shared" si="41"/>
        <v>0</v>
      </c>
      <c r="T99" s="41"/>
      <c r="Y99" s="70"/>
    </row>
    <row r="100" spans="1:25" ht="26.25" hidden="1">
      <c r="A100" s="86"/>
      <c r="B100" s="87"/>
      <c r="C100" s="87"/>
      <c r="D100" s="87"/>
      <c r="E100" s="87"/>
      <c r="F100" s="87"/>
      <c r="G100" s="87"/>
      <c r="H100" s="6"/>
      <c r="I100" s="6">
        <v>2018</v>
      </c>
      <c r="J100" s="32">
        <f t="shared" si="36"/>
        <v>0</v>
      </c>
      <c r="K100" s="2">
        <f aca="true" t="shared" si="42" ref="K100:S100">K84+K88+K92</f>
        <v>0</v>
      </c>
      <c r="L100" s="2">
        <f t="shared" si="42"/>
        <v>0</v>
      </c>
      <c r="M100" s="2">
        <f t="shared" si="42"/>
        <v>0</v>
      </c>
      <c r="N100" s="2">
        <f t="shared" si="42"/>
        <v>0</v>
      </c>
      <c r="O100" s="2">
        <f t="shared" si="42"/>
        <v>0</v>
      </c>
      <c r="P100" s="2">
        <f t="shared" si="42"/>
        <v>0</v>
      </c>
      <c r="Q100" s="2">
        <f t="shared" si="42"/>
        <v>0</v>
      </c>
      <c r="R100" s="2">
        <f t="shared" si="42"/>
        <v>0</v>
      </c>
      <c r="S100" s="33">
        <f t="shared" si="42"/>
        <v>0</v>
      </c>
      <c r="T100" s="39"/>
      <c r="U100" s="23"/>
      <c r="Y100" s="70"/>
    </row>
    <row r="101" spans="1:25" ht="26.25" hidden="1">
      <c r="A101" s="86"/>
      <c r="B101" s="87"/>
      <c r="C101" s="87"/>
      <c r="D101" s="87"/>
      <c r="E101" s="87"/>
      <c r="F101" s="87"/>
      <c r="G101" s="87"/>
      <c r="H101" s="6"/>
      <c r="I101" s="6">
        <v>2019</v>
      </c>
      <c r="J101" s="32">
        <f t="shared" si="36"/>
        <v>0</v>
      </c>
      <c r="K101" s="2">
        <f aca="true" t="shared" si="43" ref="K101:S101">K85+K89+K93</f>
        <v>0</v>
      </c>
      <c r="L101" s="2">
        <f t="shared" si="43"/>
        <v>0</v>
      </c>
      <c r="M101" s="2">
        <f t="shared" si="43"/>
        <v>0</v>
      </c>
      <c r="N101" s="2">
        <f t="shared" si="43"/>
        <v>0</v>
      </c>
      <c r="O101" s="2">
        <f t="shared" si="43"/>
        <v>0</v>
      </c>
      <c r="P101" s="2">
        <f t="shared" si="43"/>
        <v>0</v>
      </c>
      <c r="Q101" s="2">
        <f t="shared" si="43"/>
        <v>0</v>
      </c>
      <c r="R101" s="2">
        <f t="shared" si="43"/>
        <v>0</v>
      </c>
      <c r="S101" s="33">
        <f t="shared" si="43"/>
        <v>0</v>
      </c>
      <c r="T101" s="39"/>
      <c r="Y101" s="70"/>
    </row>
    <row r="102" spans="1:25" ht="26.25" hidden="1">
      <c r="A102" s="86"/>
      <c r="B102" s="87"/>
      <c r="C102" s="87"/>
      <c r="D102" s="87"/>
      <c r="E102" s="87"/>
      <c r="F102" s="87"/>
      <c r="G102" s="87"/>
      <c r="H102" s="6"/>
      <c r="I102" s="47">
        <v>2020</v>
      </c>
      <c r="J102" s="48">
        <f t="shared" si="36"/>
        <v>0</v>
      </c>
      <c r="K102" s="49">
        <f aca="true" t="shared" si="44" ref="K102:S102">K86+K90+K94</f>
        <v>0</v>
      </c>
      <c r="L102" s="49">
        <f t="shared" si="44"/>
        <v>0</v>
      </c>
      <c r="M102" s="49">
        <f t="shared" si="44"/>
        <v>0</v>
      </c>
      <c r="N102" s="49">
        <f t="shared" si="44"/>
        <v>0</v>
      </c>
      <c r="O102" s="49">
        <f t="shared" si="44"/>
        <v>0</v>
      </c>
      <c r="P102" s="49">
        <f t="shared" si="44"/>
        <v>0</v>
      </c>
      <c r="Q102" s="49">
        <f t="shared" si="44"/>
        <v>0</v>
      </c>
      <c r="R102" s="49">
        <f t="shared" si="44"/>
        <v>0</v>
      </c>
      <c r="S102" s="51">
        <f t="shared" si="44"/>
        <v>0</v>
      </c>
      <c r="T102" s="50"/>
      <c r="Y102" s="70"/>
    </row>
    <row r="103" spans="1:25" ht="26.25" customHeight="1">
      <c r="A103" s="101" t="s">
        <v>109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Y103" s="70"/>
    </row>
    <row r="104" spans="1:25" ht="26.25">
      <c r="A104" s="89" t="s">
        <v>110</v>
      </c>
      <c r="B104" s="78" t="s">
        <v>93</v>
      </c>
      <c r="C104" s="92" t="s">
        <v>94</v>
      </c>
      <c r="D104" s="78" t="s">
        <v>95</v>
      </c>
      <c r="E104" s="78" t="s">
        <v>96</v>
      </c>
      <c r="F104" s="78" t="s">
        <v>83</v>
      </c>
      <c r="G104" s="78" t="s">
        <v>97</v>
      </c>
      <c r="H104" s="6"/>
      <c r="I104" s="7" t="s">
        <v>2</v>
      </c>
      <c r="J104" s="31">
        <f>K104+L104+M104+N104+O104</f>
        <v>46.5</v>
      </c>
      <c r="K104" s="31">
        <f aca="true" t="shared" si="45" ref="K104:S104">K105+K106+K107</f>
        <v>0</v>
      </c>
      <c r="L104" s="31">
        <f t="shared" si="45"/>
        <v>0</v>
      </c>
      <c r="M104" s="31">
        <f t="shared" si="45"/>
        <v>0</v>
      </c>
      <c r="N104" s="31">
        <f t="shared" si="45"/>
        <v>31</v>
      </c>
      <c r="O104" s="31">
        <f t="shared" si="45"/>
        <v>15.5</v>
      </c>
      <c r="P104" s="31">
        <f t="shared" si="45"/>
        <v>77.5</v>
      </c>
      <c r="Q104" s="31">
        <f t="shared" si="45"/>
        <v>0</v>
      </c>
      <c r="R104" s="31">
        <f t="shared" si="45"/>
        <v>3.7199999999999998</v>
      </c>
      <c r="S104" s="41">
        <f t="shared" si="45"/>
        <v>5</v>
      </c>
      <c r="T104" s="41"/>
      <c r="Y104" s="70"/>
    </row>
    <row r="105" spans="1:25" ht="26.25">
      <c r="A105" s="90"/>
      <c r="B105" s="79"/>
      <c r="C105" s="93"/>
      <c r="D105" s="79"/>
      <c r="E105" s="79"/>
      <c r="F105" s="79"/>
      <c r="G105" s="79"/>
      <c r="H105" s="6"/>
      <c r="I105" s="6">
        <v>2018</v>
      </c>
      <c r="J105" s="32">
        <f>K105+L105+M105+N105+O105</f>
        <v>15</v>
      </c>
      <c r="K105" s="2"/>
      <c r="L105" s="2"/>
      <c r="M105" s="2"/>
      <c r="N105" s="2">
        <v>10</v>
      </c>
      <c r="O105" s="2">
        <v>5</v>
      </c>
      <c r="P105" s="4">
        <v>25</v>
      </c>
      <c r="Q105" s="4"/>
      <c r="R105" s="2">
        <v>1.2</v>
      </c>
      <c r="S105" s="33">
        <v>2</v>
      </c>
      <c r="T105" s="39">
        <v>15000</v>
      </c>
      <c r="Y105" s="70"/>
    </row>
    <row r="106" spans="1:25" ht="26.25">
      <c r="A106" s="90"/>
      <c r="B106" s="79"/>
      <c r="C106" s="93"/>
      <c r="D106" s="79"/>
      <c r="E106" s="79"/>
      <c r="F106" s="79"/>
      <c r="G106" s="79"/>
      <c r="H106" s="6"/>
      <c r="I106" s="6">
        <v>2019</v>
      </c>
      <c r="J106" s="32">
        <f>K106+L106+M106+N106+O106</f>
        <v>15</v>
      </c>
      <c r="K106" s="2"/>
      <c r="L106" s="2"/>
      <c r="M106" s="2"/>
      <c r="N106" s="2">
        <v>10</v>
      </c>
      <c r="O106" s="2">
        <v>5</v>
      </c>
      <c r="P106" s="4">
        <v>25</v>
      </c>
      <c r="Q106" s="4"/>
      <c r="R106" s="2">
        <v>1.2</v>
      </c>
      <c r="S106" s="33">
        <v>2</v>
      </c>
      <c r="T106" s="39">
        <v>15100</v>
      </c>
      <c r="Y106" s="70"/>
    </row>
    <row r="107" spans="1:25" ht="26.25">
      <c r="A107" s="91"/>
      <c r="B107" s="80"/>
      <c r="C107" s="94"/>
      <c r="D107" s="80"/>
      <c r="E107" s="80"/>
      <c r="F107" s="80"/>
      <c r="G107" s="80"/>
      <c r="H107" s="6"/>
      <c r="I107" s="63">
        <v>2020</v>
      </c>
      <c r="J107" s="52">
        <v>16.5</v>
      </c>
      <c r="K107" s="62"/>
      <c r="L107" s="62"/>
      <c r="M107" s="62"/>
      <c r="N107" s="62">
        <v>11</v>
      </c>
      <c r="O107" s="62">
        <v>5.5</v>
      </c>
      <c r="P107" s="56">
        <v>27.5</v>
      </c>
      <c r="Q107" s="56"/>
      <c r="R107" s="62">
        <v>1.32</v>
      </c>
      <c r="S107" s="60">
        <v>1</v>
      </c>
      <c r="T107" s="57">
        <v>15500</v>
      </c>
      <c r="Y107" s="70"/>
    </row>
    <row r="108" spans="1:25" ht="26.25" customHeight="1">
      <c r="A108" s="83" t="s">
        <v>91</v>
      </c>
      <c r="B108" s="84"/>
      <c r="C108" s="84"/>
      <c r="D108" s="84"/>
      <c r="E108" s="84"/>
      <c r="F108" s="84"/>
      <c r="G108" s="84"/>
      <c r="H108" s="6"/>
      <c r="I108" s="7" t="s">
        <v>2</v>
      </c>
      <c r="J108" s="31">
        <f aca="true" t="shared" si="46" ref="J108:J115">K108+L108+M108+N108+O108</f>
        <v>46.5</v>
      </c>
      <c r="K108" s="31">
        <f aca="true" t="shared" si="47" ref="K108:S108">K109+K110+K111</f>
        <v>0</v>
      </c>
      <c r="L108" s="31">
        <f t="shared" si="47"/>
        <v>0</v>
      </c>
      <c r="M108" s="31">
        <f t="shared" si="47"/>
        <v>0</v>
      </c>
      <c r="N108" s="31">
        <f t="shared" si="47"/>
        <v>31</v>
      </c>
      <c r="O108" s="31">
        <f t="shared" si="47"/>
        <v>15.5</v>
      </c>
      <c r="P108" s="31">
        <f t="shared" si="47"/>
        <v>77.5</v>
      </c>
      <c r="Q108" s="31">
        <f t="shared" si="47"/>
        <v>0</v>
      </c>
      <c r="R108" s="31">
        <f t="shared" si="47"/>
        <v>3.7199999999999998</v>
      </c>
      <c r="S108" s="41">
        <f t="shared" si="47"/>
        <v>5</v>
      </c>
      <c r="T108" s="41"/>
      <c r="Y108" s="69">
        <f>J109+J110+J111</f>
        <v>46.5</v>
      </c>
    </row>
    <row r="109" spans="1:25" ht="26.25">
      <c r="A109" s="85"/>
      <c r="B109" s="84"/>
      <c r="C109" s="84"/>
      <c r="D109" s="84"/>
      <c r="E109" s="84"/>
      <c r="F109" s="84"/>
      <c r="G109" s="84"/>
      <c r="H109" s="6"/>
      <c r="I109" s="6">
        <v>2018</v>
      </c>
      <c r="J109" s="32">
        <f t="shared" si="46"/>
        <v>15</v>
      </c>
      <c r="K109" s="4">
        <f>K97+K101</f>
        <v>0</v>
      </c>
      <c r="L109" s="4">
        <f aca="true" t="shared" si="48" ref="L109:M111">L97+L101+L105</f>
        <v>0</v>
      </c>
      <c r="M109" s="4">
        <f t="shared" si="48"/>
        <v>0</v>
      </c>
      <c r="N109" s="4">
        <f aca="true" t="shared" si="49" ref="N109:P110">N105</f>
        <v>10</v>
      </c>
      <c r="O109" s="4">
        <f t="shared" si="49"/>
        <v>5</v>
      </c>
      <c r="P109" s="4">
        <f t="shared" si="49"/>
        <v>25</v>
      </c>
      <c r="Q109" s="4">
        <f>Q97+Q101</f>
        <v>0</v>
      </c>
      <c r="R109" s="4">
        <f aca="true" t="shared" si="50" ref="R109:S111">R105</f>
        <v>1.2</v>
      </c>
      <c r="S109" s="33">
        <f>S105</f>
        <v>2</v>
      </c>
      <c r="T109" s="33"/>
      <c r="Y109" s="70"/>
    </row>
    <row r="110" spans="1:25" ht="26.25">
      <c r="A110" s="85"/>
      <c r="B110" s="84"/>
      <c r="C110" s="84"/>
      <c r="D110" s="84"/>
      <c r="E110" s="84"/>
      <c r="F110" s="84"/>
      <c r="G110" s="84"/>
      <c r="H110" s="6"/>
      <c r="I110" s="6">
        <v>2019</v>
      </c>
      <c r="J110" s="32">
        <f t="shared" si="46"/>
        <v>15</v>
      </c>
      <c r="K110" s="4">
        <f>K98+K102</f>
        <v>0</v>
      </c>
      <c r="L110" s="4">
        <f t="shared" si="48"/>
        <v>0</v>
      </c>
      <c r="M110" s="4">
        <f t="shared" si="48"/>
        <v>0</v>
      </c>
      <c r="N110" s="4">
        <f t="shared" si="49"/>
        <v>10</v>
      </c>
      <c r="O110" s="4">
        <f t="shared" si="49"/>
        <v>5</v>
      </c>
      <c r="P110" s="4">
        <f t="shared" si="49"/>
        <v>25</v>
      </c>
      <c r="Q110" s="4">
        <f>Q98+Q102</f>
        <v>0</v>
      </c>
      <c r="R110" s="4">
        <f t="shared" si="50"/>
        <v>1.2</v>
      </c>
      <c r="S110" s="33">
        <f t="shared" si="50"/>
        <v>2</v>
      </c>
      <c r="T110" s="33"/>
      <c r="Y110" s="70"/>
    </row>
    <row r="111" spans="1:25" ht="26.25">
      <c r="A111" s="85"/>
      <c r="B111" s="84"/>
      <c r="C111" s="84"/>
      <c r="D111" s="84"/>
      <c r="E111" s="84"/>
      <c r="F111" s="84"/>
      <c r="G111" s="84"/>
      <c r="H111" s="6"/>
      <c r="I111" s="63">
        <v>2020</v>
      </c>
      <c r="J111" s="52">
        <f t="shared" si="46"/>
        <v>16.5</v>
      </c>
      <c r="K111" s="56">
        <f>K99+K103</f>
        <v>0</v>
      </c>
      <c r="L111" s="56">
        <f t="shared" si="48"/>
        <v>0</v>
      </c>
      <c r="M111" s="56">
        <f t="shared" si="48"/>
        <v>0</v>
      </c>
      <c r="N111" s="56">
        <f>N107</f>
        <v>11</v>
      </c>
      <c r="O111" s="56">
        <f>O107</f>
        <v>5.5</v>
      </c>
      <c r="P111" s="56">
        <f>P107</f>
        <v>27.5</v>
      </c>
      <c r="Q111" s="56">
        <f>Q99+Q103</f>
        <v>0</v>
      </c>
      <c r="R111" s="56">
        <f t="shared" si="50"/>
        <v>1.32</v>
      </c>
      <c r="S111" s="60">
        <f t="shared" si="50"/>
        <v>1</v>
      </c>
      <c r="T111" s="60"/>
      <c r="Y111" s="70"/>
    </row>
    <row r="112" spans="1:25" ht="26.25" customHeight="1">
      <c r="A112" s="86" t="s">
        <v>19</v>
      </c>
      <c r="B112" s="87"/>
      <c r="C112" s="87"/>
      <c r="D112" s="87"/>
      <c r="E112" s="87"/>
      <c r="F112" s="87"/>
      <c r="G112" s="87"/>
      <c r="H112" s="6"/>
      <c r="I112" s="7" t="s">
        <v>2</v>
      </c>
      <c r="J112" s="31">
        <f t="shared" si="46"/>
        <v>46.5</v>
      </c>
      <c r="K112" s="31">
        <f aca="true" t="shared" si="51" ref="K112:S112">K113+K114+K115</f>
        <v>0</v>
      </c>
      <c r="L112" s="31">
        <f t="shared" si="51"/>
        <v>0</v>
      </c>
      <c r="M112" s="31">
        <f t="shared" si="51"/>
        <v>0</v>
      </c>
      <c r="N112" s="31">
        <f t="shared" si="51"/>
        <v>31</v>
      </c>
      <c r="O112" s="31">
        <f t="shared" si="51"/>
        <v>15.5</v>
      </c>
      <c r="P112" s="31">
        <f t="shared" si="51"/>
        <v>77.5</v>
      </c>
      <c r="Q112" s="31">
        <f t="shared" si="51"/>
        <v>0</v>
      </c>
      <c r="R112" s="31">
        <f t="shared" si="51"/>
        <v>3.7199999999999998</v>
      </c>
      <c r="S112" s="41">
        <f t="shared" si="51"/>
        <v>5</v>
      </c>
      <c r="T112" s="41"/>
      <c r="Y112" s="70"/>
    </row>
    <row r="113" spans="1:25" ht="26.25">
      <c r="A113" s="86"/>
      <c r="B113" s="87"/>
      <c r="C113" s="87"/>
      <c r="D113" s="87"/>
      <c r="E113" s="87"/>
      <c r="F113" s="87"/>
      <c r="G113" s="87"/>
      <c r="H113" s="6"/>
      <c r="I113" s="6">
        <v>2018</v>
      </c>
      <c r="J113" s="32">
        <f t="shared" si="46"/>
        <v>15</v>
      </c>
      <c r="K113" s="4">
        <f>K101+K105</f>
        <v>0</v>
      </c>
      <c r="L113" s="4">
        <f aca="true" t="shared" si="52" ref="L113:M115">L101+L105+L109</f>
        <v>0</v>
      </c>
      <c r="M113" s="4">
        <f t="shared" si="52"/>
        <v>0</v>
      </c>
      <c r="N113" s="4">
        <f aca="true" t="shared" si="53" ref="N113:P114">N109</f>
        <v>10</v>
      </c>
      <c r="O113" s="4">
        <f t="shared" si="53"/>
        <v>5</v>
      </c>
      <c r="P113" s="4">
        <f t="shared" si="53"/>
        <v>25</v>
      </c>
      <c r="Q113" s="4">
        <f>Q101+Q105</f>
        <v>0</v>
      </c>
      <c r="R113" s="4">
        <f aca="true" t="shared" si="54" ref="R113:S115">R109</f>
        <v>1.2</v>
      </c>
      <c r="S113" s="33">
        <f>S109</f>
        <v>2</v>
      </c>
      <c r="T113" s="33"/>
      <c r="Y113" s="70"/>
    </row>
    <row r="114" spans="1:25" ht="26.25">
      <c r="A114" s="86"/>
      <c r="B114" s="87"/>
      <c r="C114" s="87"/>
      <c r="D114" s="87"/>
      <c r="E114" s="87"/>
      <c r="F114" s="87"/>
      <c r="G114" s="87"/>
      <c r="H114" s="6"/>
      <c r="I114" s="6">
        <v>2019</v>
      </c>
      <c r="J114" s="32">
        <f t="shared" si="46"/>
        <v>15</v>
      </c>
      <c r="K114" s="4">
        <f>K102+K106</f>
        <v>0</v>
      </c>
      <c r="L114" s="4">
        <f t="shared" si="52"/>
        <v>0</v>
      </c>
      <c r="M114" s="4">
        <f t="shared" si="52"/>
        <v>0</v>
      </c>
      <c r="N114" s="4">
        <f t="shared" si="53"/>
        <v>10</v>
      </c>
      <c r="O114" s="4">
        <f t="shared" si="53"/>
        <v>5</v>
      </c>
      <c r="P114" s="4">
        <f t="shared" si="53"/>
        <v>25</v>
      </c>
      <c r="Q114" s="4">
        <f>Q102+Q106</f>
        <v>0</v>
      </c>
      <c r="R114" s="4">
        <f t="shared" si="54"/>
        <v>1.2</v>
      </c>
      <c r="S114" s="33">
        <f t="shared" si="54"/>
        <v>2</v>
      </c>
      <c r="T114" s="33"/>
      <c r="Y114" s="70"/>
    </row>
    <row r="115" spans="1:25" ht="26.25">
      <c r="A115" s="86"/>
      <c r="B115" s="87"/>
      <c r="C115" s="87"/>
      <c r="D115" s="87"/>
      <c r="E115" s="87"/>
      <c r="F115" s="87"/>
      <c r="G115" s="87"/>
      <c r="H115" s="6"/>
      <c r="I115" s="63">
        <v>2020</v>
      </c>
      <c r="J115" s="52">
        <f t="shared" si="46"/>
        <v>16.5</v>
      </c>
      <c r="K115" s="56">
        <f>K103+K107</f>
        <v>0</v>
      </c>
      <c r="L115" s="56">
        <f t="shared" si="52"/>
        <v>0</v>
      </c>
      <c r="M115" s="56">
        <f t="shared" si="52"/>
        <v>0</v>
      </c>
      <c r="N115" s="56">
        <f>N111</f>
        <v>11</v>
      </c>
      <c r="O115" s="56">
        <f>O111</f>
        <v>5.5</v>
      </c>
      <c r="P115" s="56">
        <f>P111</f>
        <v>27.5</v>
      </c>
      <c r="Q115" s="56">
        <f>Q103+Q107</f>
        <v>0</v>
      </c>
      <c r="R115" s="56">
        <f t="shared" si="54"/>
        <v>1.32</v>
      </c>
      <c r="S115" s="60">
        <f t="shared" si="54"/>
        <v>1</v>
      </c>
      <c r="T115" s="60"/>
      <c r="Y115" s="70"/>
    </row>
    <row r="116" spans="1:25" s="19" customFormat="1" ht="22.5" customHeight="1">
      <c r="A116" s="83" t="s">
        <v>111</v>
      </c>
      <c r="B116" s="126"/>
      <c r="C116" s="126"/>
      <c r="D116" s="126"/>
      <c r="E116" s="126"/>
      <c r="F116" s="126"/>
      <c r="G116" s="126"/>
      <c r="H116" s="34"/>
      <c r="I116" s="7" t="s">
        <v>2</v>
      </c>
      <c r="J116" s="46">
        <f>J53+J74+J108</f>
        <v>244.27999999999997</v>
      </c>
      <c r="K116" s="14">
        <f>K53+K74+K95</f>
        <v>0</v>
      </c>
      <c r="L116" s="46">
        <f>L53+L74+L95</f>
        <v>36</v>
      </c>
      <c r="M116" s="46">
        <f>M53+M74+M95</f>
        <v>0</v>
      </c>
      <c r="N116" s="46">
        <f>N53+N74+N95</f>
        <v>122.97999999999999</v>
      </c>
      <c r="O116" s="46">
        <f>O53+O74+O95</f>
        <v>38.8</v>
      </c>
      <c r="P116" s="31">
        <f>P117+P118+P119</f>
        <v>5535.7300000000005</v>
      </c>
      <c r="Q116" s="31">
        <f>Q117+Q118+Q119</f>
        <v>0</v>
      </c>
      <c r="R116" s="31">
        <f>R117+R118+R119</f>
        <v>248.33999999999997</v>
      </c>
      <c r="S116" s="41">
        <f>S117+S118+S119</f>
        <v>63</v>
      </c>
      <c r="T116" s="41"/>
      <c r="U116" s="18"/>
      <c r="Y116" s="69">
        <f>J6+J10+J14+J18+J22+J26+J30+J34+J38+J45+J49+J62+J66+J70+J104</f>
        <v>244.28</v>
      </c>
    </row>
    <row r="117" spans="1:25" s="19" customFormat="1" ht="23.25" customHeight="1">
      <c r="A117" s="126"/>
      <c r="B117" s="126"/>
      <c r="C117" s="126"/>
      <c r="D117" s="126"/>
      <c r="E117" s="126"/>
      <c r="F117" s="126"/>
      <c r="G117" s="126"/>
      <c r="H117" s="34"/>
      <c r="I117" s="34">
        <v>2018</v>
      </c>
      <c r="J117" s="76">
        <f>J54+J75+J96+J109</f>
        <v>134.35000000000002</v>
      </c>
      <c r="K117" s="2">
        <f>K54+K75+K96</f>
        <v>0</v>
      </c>
      <c r="L117" s="2">
        <f>L54+L75+L96+L109</f>
        <v>29.1</v>
      </c>
      <c r="M117" s="2">
        <f>M54+M75+M96</f>
        <v>0</v>
      </c>
      <c r="N117" s="2">
        <f aca="true" t="shared" si="55" ref="N117:P118">N54+N75+N96+N109</f>
        <v>77.95</v>
      </c>
      <c r="O117" s="2">
        <f t="shared" si="55"/>
        <v>27.3</v>
      </c>
      <c r="P117" s="2">
        <f t="shared" si="55"/>
        <v>1720.8</v>
      </c>
      <c r="Q117" s="2">
        <f>Q54+Q75+Q96</f>
        <v>0</v>
      </c>
      <c r="R117" s="2">
        <f>R54+R75+R96+R109</f>
        <v>78.79000000000002</v>
      </c>
      <c r="S117" s="33">
        <f>S54+S75+S109</f>
        <v>25</v>
      </c>
      <c r="T117" s="33"/>
      <c r="U117" s="18"/>
      <c r="Y117" s="69">
        <f>Y6+Y10+Y14+Y18+Y22+Y26+Y30+Y34+Y38+Y45+Y49+Y62+Y66+Y70+Y108</f>
        <v>244.28</v>
      </c>
    </row>
    <row r="118" spans="1:25" s="19" customFormat="1" ht="23.25" customHeight="1">
      <c r="A118" s="126"/>
      <c r="B118" s="126"/>
      <c r="C118" s="126"/>
      <c r="D118" s="126"/>
      <c r="E118" s="126"/>
      <c r="F118" s="126"/>
      <c r="G118" s="126"/>
      <c r="H118" s="34"/>
      <c r="I118" s="34">
        <v>2019</v>
      </c>
      <c r="J118" s="76">
        <f>J55+J76+J97+J110</f>
        <v>55.6</v>
      </c>
      <c r="K118" s="2">
        <f>K55+K76+K97</f>
        <v>0</v>
      </c>
      <c r="L118" s="2">
        <f>L55+L76+L97+L110</f>
        <v>6.4</v>
      </c>
      <c r="M118" s="2">
        <f>M55+M76+M97</f>
        <v>0</v>
      </c>
      <c r="N118" s="2">
        <f t="shared" si="55"/>
        <v>38.7</v>
      </c>
      <c r="O118" s="2">
        <f t="shared" si="55"/>
        <v>10.5</v>
      </c>
      <c r="P118" s="2">
        <f t="shared" si="55"/>
        <v>1830.8</v>
      </c>
      <c r="Q118" s="2">
        <f>Q55+Q76+Q97</f>
        <v>0</v>
      </c>
      <c r="R118" s="2">
        <f>R55+R76+R97+R110</f>
        <v>81.94000000000001</v>
      </c>
      <c r="S118" s="33">
        <f>S55+S76+S110</f>
        <v>24</v>
      </c>
      <c r="T118" s="33"/>
      <c r="U118" s="18"/>
      <c r="Y118" s="70"/>
    </row>
    <row r="119" spans="1:25" s="19" customFormat="1" ht="21.75" customHeight="1">
      <c r="A119" s="126"/>
      <c r="B119" s="126"/>
      <c r="C119" s="126"/>
      <c r="D119" s="126"/>
      <c r="E119" s="126"/>
      <c r="F119" s="126"/>
      <c r="G119" s="126"/>
      <c r="H119" s="34"/>
      <c r="I119" s="63">
        <v>2020</v>
      </c>
      <c r="J119" s="61">
        <f>J56+J77+J98+J111</f>
        <v>54.33</v>
      </c>
      <c r="K119" s="62">
        <f>K56+K77+K98</f>
        <v>0</v>
      </c>
      <c r="L119" s="62">
        <f>L56+L77+L98+L111</f>
        <v>0.5</v>
      </c>
      <c r="M119" s="62">
        <f>M56+M77+M98</f>
        <v>0</v>
      </c>
      <c r="N119" s="62">
        <f>N56+N77+N98+N111</f>
        <v>37.33</v>
      </c>
      <c r="O119" s="62">
        <f>O56+O77+O98+O111</f>
        <v>16.5</v>
      </c>
      <c r="P119" s="62">
        <f>P56+P77+P98+P111</f>
        <v>1984.1300000000003</v>
      </c>
      <c r="Q119" s="62">
        <f>Q56+Q77+Q98</f>
        <v>0</v>
      </c>
      <c r="R119" s="62">
        <f>R56+R77+R98+R111</f>
        <v>87.60999999999997</v>
      </c>
      <c r="S119" s="60">
        <f>S56+S77+S111</f>
        <v>14</v>
      </c>
      <c r="T119" s="60"/>
      <c r="U119" s="18"/>
      <c r="Y119" s="70"/>
    </row>
    <row r="120" spans="1:25" s="19" customFormat="1" ht="21.75" customHeight="1">
      <c r="A120" s="86" t="s">
        <v>19</v>
      </c>
      <c r="B120" s="87"/>
      <c r="C120" s="87"/>
      <c r="D120" s="87"/>
      <c r="E120" s="87"/>
      <c r="F120" s="87"/>
      <c r="G120" s="87"/>
      <c r="H120" s="34"/>
      <c r="I120" s="7" t="s">
        <v>2</v>
      </c>
      <c r="J120" s="31">
        <f>K120+L120+M120+N120+O120</f>
        <v>216.18</v>
      </c>
      <c r="K120" s="31">
        <f aca="true" t="shared" si="56" ref="K120:R120">K121+K122+K123</f>
        <v>0</v>
      </c>
      <c r="L120" s="31">
        <f t="shared" si="56"/>
        <v>36</v>
      </c>
      <c r="M120" s="31">
        <f t="shared" si="56"/>
        <v>0</v>
      </c>
      <c r="N120" s="31">
        <f t="shared" si="56"/>
        <v>132.68</v>
      </c>
      <c r="O120" s="31">
        <f t="shared" si="56"/>
        <v>47.5</v>
      </c>
      <c r="P120" s="31">
        <f t="shared" si="56"/>
        <v>1435.73</v>
      </c>
      <c r="Q120" s="31">
        <f t="shared" si="56"/>
        <v>0</v>
      </c>
      <c r="R120" s="31">
        <f t="shared" si="56"/>
        <v>58.84</v>
      </c>
      <c r="S120" s="41">
        <f>S121+S122+S123</f>
        <v>58</v>
      </c>
      <c r="T120" s="41"/>
      <c r="U120" s="18"/>
      <c r="Y120" s="69">
        <f>J14+J18+J22+J26+J34+J38+J45+J49+J62+J66+J70+J104+J30</f>
        <v>216.18</v>
      </c>
    </row>
    <row r="121" spans="1:25" s="19" customFormat="1" ht="26.25">
      <c r="A121" s="86"/>
      <c r="B121" s="87"/>
      <c r="C121" s="87"/>
      <c r="D121" s="87"/>
      <c r="E121" s="87"/>
      <c r="F121" s="87"/>
      <c r="G121" s="87"/>
      <c r="H121" s="35"/>
      <c r="I121" s="34">
        <v>2018</v>
      </c>
      <c r="J121" s="32">
        <f>K121+L121+M121+N121+O121</f>
        <v>117.75</v>
      </c>
      <c r="K121" s="36">
        <f aca="true" t="shared" si="57" ref="K121:M122">K58+K79+K100</f>
        <v>0</v>
      </c>
      <c r="L121" s="36">
        <f t="shared" si="57"/>
        <v>29.1</v>
      </c>
      <c r="M121" s="36">
        <f t="shared" si="57"/>
        <v>0</v>
      </c>
      <c r="N121" s="36">
        <f aca="true" t="shared" si="58" ref="N121:P122">N58+N79+N100+N113</f>
        <v>68.15</v>
      </c>
      <c r="O121" s="36">
        <f t="shared" si="58"/>
        <v>20.5</v>
      </c>
      <c r="P121" s="36">
        <f t="shared" si="58"/>
        <v>400.8</v>
      </c>
      <c r="Q121" s="36">
        <f>Q58+Q79+Q100</f>
        <v>0</v>
      </c>
      <c r="R121" s="36">
        <f>R58+R79+R100+R113</f>
        <v>16.79</v>
      </c>
      <c r="S121" s="43">
        <f>S58+S79+S113</f>
        <v>22</v>
      </c>
      <c r="T121" s="33"/>
      <c r="U121" s="18"/>
      <c r="Y121" s="70"/>
    </row>
    <row r="122" spans="1:25" s="19" customFormat="1" ht="26.25">
      <c r="A122" s="86"/>
      <c r="B122" s="87"/>
      <c r="C122" s="87"/>
      <c r="D122" s="87"/>
      <c r="E122" s="87"/>
      <c r="F122" s="87"/>
      <c r="G122" s="87"/>
      <c r="H122" s="35"/>
      <c r="I122" s="34">
        <v>2019</v>
      </c>
      <c r="J122" s="32">
        <f>K122+L122+M122+N122+O122</f>
        <v>50.1</v>
      </c>
      <c r="K122" s="36">
        <f t="shared" si="57"/>
        <v>0</v>
      </c>
      <c r="L122" s="36">
        <f t="shared" si="57"/>
        <v>6.4</v>
      </c>
      <c r="M122" s="36">
        <f t="shared" si="57"/>
        <v>0</v>
      </c>
      <c r="N122" s="36">
        <f t="shared" si="58"/>
        <v>33.2</v>
      </c>
      <c r="O122" s="36">
        <f t="shared" si="58"/>
        <v>10.5</v>
      </c>
      <c r="P122" s="36">
        <f t="shared" si="58"/>
        <v>460.8</v>
      </c>
      <c r="Q122" s="36">
        <f>Q59+Q80+Q101</f>
        <v>0</v>
      </c>
      <c r="R122" s="36">
        <f>R59+R80+R101+R114</f>
        <v>18.94</v>
      </c>
      <c r="S122" s="43">
        <f>S59+S80+S114</f>
        <v>23</v>
      </c>
      <c r="T122" s="33"/>
      <c r="U122" s="18"/>
      <c r="Y122" s="70"/>
    </row>
    <row r="123" spans="1:25" s="19" customFormat="1" ht="26.25">
      <c r="A123" s="86"/>
      <c r="B123" s="87"/>
      <c r="C123" s="87"/>
      <c r="D123" s="87"/>
      <c r="E123" s="87"/>
      <c r="F123" s="87"/>
      <c r="G123" s="87"/>
      <c r="H123" s="35"/>
      <c r="I123" s="63">
        <v>2020</v>
      </c>
      <c r="J123" s="52">
        <f>K123+L123+M123+N123+O123</f>
        <v>48.33</v>
      </c>
      <c r="K123" s="62">
        <f aca="true" t="shared" si="59" ref="K123:Q123">K60+K81+K102</f>
        <v>0</v>
      </c>
      <c r="L123" s="62">
        <f t="shared" si="59"/>
        <v>0.5</v>
      </c>
      <c r="M123" s="62">
        <f t="shared" si="59"/>
        <v>0</v>
      </c>
      <c r="N123" s="62">
        <f>N60+N81+N102+N115</f>
        <v>31.33</v>
      </c>
      <c r="O123" s="62">
        <f>O60+O81+O102+O115</f>
        <v>16.5</v>
      </c>
      <c r="P123" s="62">
        <f>P60+P81+P102+P115</f>
        <v>574.1299999999999</v>
      </c>
      <c r="Q123" s="62">
        <f t="shared" si="59"/>
        <v>0</v>
      </c>
      <c r="R123" s="62">
        <f>R60+R81+R102+R115</f>
        <v>23.11</v>
      </c>
      <c r="S123" s="60">
        <f>S60+S81+S115</f>
        <v>13</v>
      </c>
      <c r="T123" s="60"/>
      <c r="U123" s="18"/>
      <c r="Y123" s="70"/>
    </row>
    <row r="124" spans="1:25" s="19" customFormat="1" ht="27.75" customHeight="1">
      <c r="A124" s="127" t="s">
        <v>113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8"/>
      <c r="Y124" s="70"/>
    </row>
    <row r="125" spans="1:25" s="19" customFormat="1" ht="63.75" customHeight="1">
      <c r="A125" s="100" t="s">
        <v>92</v>
      </c>
      <c r="B125" s="81" t="s">
        <v>71</v>
      </c>
      <c r="C125" s="81"/>
      <c r="D125" s="81" t="s">
        <v>114</v>
      </c>
      <c r="E125" s="88" t="s">
        <v>118</v>
      </c>
      <c r="F125" s="108" t="s">
        <v>112</v>
      </c>
      <c r="G125" s="88" t="s">
        <v>115</v>
      </c>
      <c r="H125" s="6"/>
      <c r="I125" s="7" t="s">
        <v>2</v>
      </c>
      <c r="J125" s="31">
        <f>K125+L125+M125+N125+O125</f>
        <v>30.82</v>
      </c>
      <c r="K125" s="31">
        <f aca="true" t="shared" si="60" ref="K125:S125">K126+K127+K128</f>
        <v>13.89</v>
      </c>
      <c r="L125" s="31">
        <f t="shared" si="60"/>
        <v>11.94</v>
      </c>
      <c r="M125" s="31">
        <f t="shared" si="60"/>
        <v>4.99</v>
      </c>
      <c r="N125" s="31">
        <f t="shared" si="60"/>
        <v>0</v>
      </c>
      <c r="O125" s="31">
        <f t="shared" si="60"/>
        <v>0</v>
      </c>
      <c r="P125" s="31">
        <f t="shared" si="60"/>
        <v>0</v>
      </c>
      <c r="Q125" s="31">
        <f t="shared" si="60"/>
        <v>0</v>
      </c>
      <c r="R125" s="31">
        <f t="shared" si="60"/>
        <v>0</v>
      </c>
      <c r="S125" s="41">
        <f t="shared" si="60"/>
        <v>0</v>
      </c>
      <c r="T125" s="41"/>
      <c r="U125" s="18"/>
      <c r="Y125" s="69">
        <f>J126+J128+J127</f>
        <v>30.82</v>
      </c>
    </row>
    <row r="126" spans="1:25" s="19" customFormat="1" ht="64.5" customHeight="1">
      <c r="A126" s="100"/>
      <c r="B126" s="81"/>
      <c r="C126" s="81"/>
      <c r="D126" s="81"/>
      <c r="E126" s="88"/>
      <c r="F126" s="108"/>
      <c r="G126" s="88"/>
      <c r="H126" s="6"/>
      <c r="I126" s="6">
        <v>2018</v>
      </c>
      <c r="J126" s="32">
        <f>K126+L126+M126+N126+O126</f>
        <v>30.82</v>
      </c>
      <c r="K126" s="4">
        <v>13.89</v>
      </c>
      <c r="L126" s="4">
        <v>11.94</v>
      </c>
      <c r="M126" s="4">
        <v>4.99</v>
      </c>
      <c r="N126" s="4"/>
      <c r="O126" s="4"/>
      <c r="P126" s="3"/>
      <c r="Q126" s="3"/>
      <c r="R126" s="1"/>
      <c r="S126" s="39"/>
      <c r="T126" s="39"/>
      <c r="U126" s="18"/>
      <c r="Y126" s="70"/>
    </row>
    <row r="127" spans="1:25" s="19" customFormat="1" ht="39.75" customHeight="1">
      <c r="A127" s="100"/>
      <c r="B127" s="81"/>
      <c r="C127" s="81"/>
      <c r="D127" s="81"/>
      <c r="E127" s="88"/>
      <c r="F127" s="108"/>
      <c r="G127" s="88"/>
      <c r="H127" s="6"/>
      <c r="I127" s="6">
        <v>2019</v>
      </c>
      <c r="J127" s="77"/>
      <c r="K127" s="4"/>
      <c r="L127" s="4"/>
      <c r="M127" s="4"/>
      <c r="N127" s="4"/>
      <c r="O127" s="4"/>
      <c r="P127" s="3"/>
      <c r="Q127" s="3"/>
      <c r="R127" s="1"/>
      <c r="S127" s="39"/>
      <c r="T127" s="39"/>
      <c r="U127" s="18"/>
      <c r="Y127" s="70"/>
    </row>
    <row r="128" spans="1:25" s="19" customFormat="1" ht="37.5" customHeight="1">
      <c r="A128" s="100"/>
      <c r="B128" s="81"/>
      <c r="C128" s="81"/>
      <c r="D128" s="81"/>
      <c r="E128" s="88"/>
      <c r="F128" s="108"/>
      <c r="G128" s="88"/>
      <c r="H128" s="6"/>
      <c r="I128" s="63">
        <v>2020</v>
      </c>
      <c r="J128" s="59"/>
      <c r="K128" s="56"/>
      <c r="L128" s="56"/>
      <c r="M128" s="56"/>
      <c r="N128" s="56"/>
      <c r="O128" s="56"/>
      <c r="P128" s="64"/>
      <c r="Q128" s="64"/>
      <c r="R128" s="66"/>
      <c r="S128" s="57"/>
      <c r="T128" s="57"/>
      <c r="U128" s="18"/>
      <c r="Y128" s="70"/>
    </row>
    <row r="129" spans="1:25" s="19" customFormat="1" ht="2.25" customHeight="1" hidden="1">
      <c r="A129" s="100" t="s">
        <v>61</v>
      </c>
      <c r="B129" s="81" t="s">
        <v>71</v>
      </c>
      <c r="C129" s="81"/>
      <c r="D129" s="81" t="s">
        <v>72</v>
      </c>
      <c r="E129" s="108" t="s">
        <v>64</v>
      </c>
      <c r="F129" s="108" t="s">
        <v>73</v>
      </c>
      <c r="G129" s="88" t="s">
        <v>75</v>
      </c>
      <c r="H129" s="6"/>
      <c r="I129" s="7" t="s">
        <v>2</v>
      </c>
      <c r="J129" s="31">
        <f>K129+L129+M129+N129+O129</f>
        <v>0</v>
      </c>
      <c r="K129" s="31">
        <f aca="true" t="shared" si="61" ref="K129:S129">K130+K131+K132</f>
        <v>0</v>
      </c>
      <c r="L129" s="31">
        <f t="shared" si="61"/>
        <v>0</v>
      </c>
      <c r="M129" s="31">
        <f t="shared" si="61"/>
        <v>0</v>
      </c>
      <c r="N129" s="31">
        <f t="shared" si="61"/>
        <v>0</v>
      </c>
      <c r="O129" s="31">
        <f t="shared" si="61"/>
        <v>0</v>
      </c>
      <c r="P129" s="31">
        <f t="shared" si="61"/>
        <v>0</v>
      </c>
      <c r="Q129" s="31">
        <f t="shared" si="61"/>
        <v>0</v>
      </c>
      <c r="R129" s="31">
        <f t="shared" si="61"/>
        <v>0</v>
      </c>
      <c r="S129" s="41">
        <f t="shared" si="61"/>
        <v>0</v>
      </c>
      <c r="T129" s="41"/>
      <c r="U129" s="18"/>
      <c r="Y129" s="70"/>
    </row>
    <row r="130" spans="1:25" s="19" customFormat="1" ht="31.5" customHeight="1" hidden="1">
      <c r="A130" s="100"/>
      <c r="B130" s="81"/>
      <c r="C130" s="81"/>
      <c r="D130" s="81"/>
      <c r="E130" s="108"/>
      <c r="F130" s="108"/>
      <c r="G130" s="88"/>
      <c r="H130" s="6"/>
      <c r="I130" s="6">
        <v>2016</v>
      </c>
      <c r="J130" s="32">
        <f>K130+L130+M130+N130+O130</f>
        <v>0</v>
      </c>
      <c r="K130" s="4"/>
      <c r="L130" s="4"/>
      <c r="M130" s="4"/>
      <c r="N130" s="4"/>
      <c r="O130" s="4"/>
      <c r="P130" s="3"/>
      <c r="Q130" s="3"/>
      <c r="R130" s="1"/>
      <c r="S130" s="39"/>
      <c r="T130" s="39"/>
      <c r="U130" s="18"/>
      <c r="Y130" s="70"/>
    </row>
    <row r="131" spans="1:25" s="19" customFormat="1" ht="31.5" customHeight="1" hidden="1">
      <c r="A131" s="100"/>
      <c r="B131" s="81"/>
      <c r="C131" s="81"/>
      <c r="D131" s="81"/>
      <c r="E131" s="108"/>
      <c r="F131" s="108"/>
      <c r="G131" s="88"/>
      <c r="H131" s="6"/>
      <c r="I131" s="6">
        <v>2017</v>
      </c>
      <c r="J131" s="32">
        <f>K131+L131+M131+N131+O131</f>
        <v>0</v>
      </c>
      <c r="K131" s="4"/>
      <c r="L131" s="4"/>
      <c r="M131" s="4"/>
      <c r="N131" s="4"/>
      <c r="O131" s="4"/>
      <c r="P131" s="3"/>
      <c r="Q131" s="3"/>
      <c r="R131" s="1"/>
      <c r="S131" s="39"/>
      <c r="T131" s="39"/>
      <c r="U131" s="18"/>
      <c r="Y131" s="70"/>
    </row>
    <row r="132" spans="1:25" s="19" customFormat="1" ht="31.5" customHeight="1" hidden="1">
      <c r="A132" s="100"/>
      <c r="B132" s="81"/>
      <c r="C132" s="81"/>
      <c r="D132" s="81"/>
      <c r="E132" s="108"/>
      <c r="F132" s="108"/>
      <c r="G132" s="88"/>
      <c r="H132" s="6"/>
      <c r="I132" s="6">
        <v>2018</v>
      </c>
      <c r="J132" s="32">
        <f>K132+L132+M132+N132+O132</f>
        <v>0</v>
      </c>
      <c r="K132" s="4"/>
      <c r="L132" s="4"/>
      <c r="M132" s="4"/>
      <c r="N132" s="4"/>
      <c r="O132" s="4"/>
      <c r="P132" s="3"/>
      <c r="Q132" s="3"/>
      <c r="R132" s="1"/>
      <c r="S132" s="39"/>
      <c r="T132" s="39"/>
      <c r="U132" s="18"/>
      <c r="Y132" s="70"/>
    </row>
    <row r="133" spans="1:25" ht="30" customHeight="1">
      <c r="A133" s="83" t="s">
        <v>116</v>
      </c>
      <c r="B133" s="128"/>
      <c r="C133" s="128"/>
      <c r="D133" s="128"/>
      <c r="E133" s="128"/>
      <c r="F133" s="128"/>
      <c r="G133" s="128"/>
      <c r="H133" s="24"/>
      <c r="I133" s="7" t="s">
        <v>2</v>
      </c>
      <c r="J133" s="38">
        <f aca="true" t="shared" si="62" ref="J133:O133">J125+J129</f>
        <v>30.82</v>
      </c>
      <c r="K133" s="38">
        <f t="shared" si="62"/>
        <v>13.89</v>
      </c>
      <c r="L133" s="38">
        <f t="shared" si="62"/>
        <v>11.94</v>
      </c>
      <c r="M133" s="38">
        <f t="shared" si="62"/>
        <v>4.99</v>
      </c>
      <c r="N133" s="38">
        <f t="shared" si="62"/>
        <v>0</v>
      </c>
      <c r="O133" s="38">
        <f t="shared" si="62"/>
        <v>0</v>
      </c>
      <c r="P133" s="31">
        <f>P134+P135+P136</f>
        <v>0</v>
      </c>
      <c r="Q133" s="31">
        <f>Q134+Q135+Q136</f>
        <v>0</v>
      </c>
      <c r="R133" s="31">
        <f>R134+R135+R136</f>
        <v>0</v>
      </c>
      <c r="S133" s="41">
        <f>S134+S135+S136</f>
        <v>0</v>
      </c>
      <c r="T133" s="41"/>
      <c r="Y133" s="69">
        <f>J134+J135+J136</f>
        <v>30.82</v>
      </c>
    </row>
    <row r="134" spans="1:25" s="19" customFormat="1" ht="23.25" customHeight="1">
      <c r="A134" s="100"/>
      <c r="B134" s="128"/>
      <c r="C134" s="128"/>
      <c r="D134" s="128"/>
      <c r="E134" s="128"/>
      <c r="F134" s="128"/>
      <c r="G134" s="128"/>
      <c r="H134" s="24"/>
      <c r="I134" s="6">
        <v>2018</v>
      </c>
      <c r="J134" s="4">
        <f aca="true" t="shared" si="63" ref="J134:M135">J126+J130</f>
        <v>30.82</v>
      </c>
      <c r="K134" s="4">
        <f t="shared" si="63"/>
        <v>13.89</v>
      </c>
      <c r="L134" s="4">
        <f t="shared" si="63"/>
        <v>11.94</v>
      </c>
      <c r="M134" s="4">
        <f t="shared" si="63"/>
        <v>4.99</v>
      </c>
      <c r="N134" s="4">
        <f>N126+N130</f>
        <v>0</v>
      </c>
      <c r="O134" s="4">
        <f>O126+O130</f>
        <v>0</v>
      </c>
      <c r="P134" s="3"/>
      <c r="Q134" s="3"/>
      <c r="R134" s="1"/>
      <c r="S134" s="33"/>
      <c r="T134" s="39"/>
      <c r="U134" s="18"/>
      <c r="Y134" s="70"/>
    </row>
    <row r="135" spans="1:25" s="19" customFormat="1" ht="26.25">
      <c r="A135" s="100"/>
      <c r="B135" s="128"/>
      <c r="C135" s="128"/>
      <c r="D135" s="128"/>
      <c r="E135" s="128"/>
      <c r="F135" s="128"/>
      <c r="G135" s="128"/>
      <c r="H135" s="24"/>
      <c r="I135" s="6">
        <v>2019</v>
      </c>
      <c r="J135" s="4">
        <f t="shared" si="63"/>
        <v>0</v>
      </c>
      <c r="K135" s="4">
        <f t="shared" si="63"/>
        <v>0</v>
      </c>
      <c r="L135" s="4">
        <f t="shared" si="63"/>
        <v>0</v>
      </c>
      <c r="M135" s="4">
        <f t="shared" si="63"/>
        <v>0</v>
      </c>
      <c r="N135" s="4">
        <f>N127+N131</f>
        <v>0</v>
      </c>
      <c r="O135" s="4">
        <f>O127+O131</f>
        <v>0</v>
      </c>
      <c r="P135" s="3"/>
      <c r="Q135" s="3"/>
      <c r="R135" s="1"/>
      <c r="S135" s="33"/>
      <c r="T135" s="39"/>
      <c r="U135" s="18"/>
      <c r="Y135" s="70"/>
    </row>
    <row r="136" spans="1:25" s="19" customFormat="1" ht="26.25">
      <c r="A136" s="100"/>
      <c r="B136" s="128"/>
      <c r="C136" s="128"/>
      <c r="D136" s="128"/>
      <c r="E136" s="128"/>
      <c r="F136" s="128"/>
      <c r="G136" s="128"/>
      <c r="H136" s="24"/>
      <c r="I136" s="63">
        <v>2020</v>
      </c>
      <c r="J136" s="4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f>O128+O132</f>
        <v>0</v>
      </c>
      <c r="P136" s="64"/>
      <c r="Q136" s="64"/>
      <c r="R136" s="66"/>
      <c r="S136" s="60"/>
      <c r="T136" s="57"/>
      <c r="U136" s="18"/>
      <c r="Y136" s="70"/>
    </row>
    <row r="137" spans="1:25" s="19" customFormat="1" ht="23.25" customHeight="1">
      <c r="A137" s="124" t="s">
        <v>21</v>
      </c>
      <c r="B137" s="125"/>
      <c r="C137" s="125"/>
      <c r="D137" s="125"/>
      <c r="E137" s="125"/>
      <c r="F137" s="125"/>
      <c r="G137" s="125"/>
      <c r="H137" s="6"/>
      <c r="I137" s="7" t="s">
        <v>2</v>
      </c>
      <c r="J137" s="31">
        <f>K137+L137+M137+N137+O137</f>
        <v>275.1</v>
      </c>
      <c r="K137" s="31">
        <f aca="true" t="shared" si="64" ref="K137:S137">K138+K139+K140</f>
        <v>13.89</v>
      </c>
      <c r="L137" s="31">
        <f t="shared" si="64"/>
        <v>47.94</v>
      </c>
      <c r="M137" s="31">
        <f t="shared" si="64"/>
        <v>4.99</v>
      </c>
      <c r="N137" s="31">
        <f t="shared" si="64"/>
        <v>153.98000000000002</v>
      </c>
      <c r="O137" s="31">
        <f t="shared" si="64"/>
        <v>54.3</v>
      </c>
      <c r="P137" s="31">
        <f t="shared" si="64"/>
        <v>5535.7300000000005</v>
      </c>
      <c r="Q137" s="31">
        <f t="shared" si="64"/>
        <v>0</v>
      </c>
      <c r="R137" s="31">
        <f t="shared" si="64"/>
        <v>248.33999999999997</v>
      </c>
      <c r="S137" s="41">
        <f t="shared" si="64"/>
        <v>63</v>
      </c>
      <c r="T137" s="41"/>
      <c r="U137" s="18"/>
      <c r="Y137" s="69">
        <f>J6+J10+J14+J18+J22+J26+J30+J34+J38+J45+J49+J62+J66+J70+J104+J125</f>
        <v>275.1</v>
      </c>
    </row>
    <row r="138" spans="1:25" ht="26.25">
      <c r="A138" s="124"/>
      <c r="B138" s="125"/>
      <c r="C138" s="125"/>
      <c r="D138" s="125"/>
      <c r="E138" s="125"/>
      <c r="F138" s="125"/>
      <c r="G138" s="125"/>
      <c r="H138" s="6"/>
      <c r="I138" s="6">
        <v>2018</v>
      </c>
      <c r="J138" s="32">
        <f aca="true" t="shared" si="65" ref="J138:J144">K138+L138+M138+N138+O138</f>
        <v>165.17000000000002</v>
      </c>
      <c r="K138" s="4">
        <f aca="true" t="shared" si="66" ref="K138:S138">K117+K134</f>
        <v>13.89</v>
      </c>
      <c r="L138" s="4">
        <f t="shared" si="66"/>
        <v>41.04</v>
      </c>
      <c r="M138" s="4">
        <f t="shared" si="66"/>
        <v>4.99</v>
      </c>
      <c r="N138" s="4">
        <f t="shared" si="66"/>
        <v>77.95</v>
      </c>
      <c r="O138" s="4">
        <f t="shared" si="66"/>
        <v>27.3</v>
      </c>
      <c r="P138" s="4">
        <f t="shared" si="66"/>
        <v>1720.8</v>
      </c>
      <c r="Q138" s="4">
        <f t="shared" si="66"/>
        <v>0</v>
      </c>
      <c r="R138" s="4">
        <f t="shared" si="66"/>
        <v>78.79000000000002</v>
      </c>
      <c r="S138" s="33">
        <f t="shared" si="66"/>
        <v>25</v>
      </c>
      <c r="T138" s="33">
        <f>T117</f>
        <v>0</v>
      </c>
      <c r="Y138" s="69">
        <f>J138+J139+J140</f>
        <v>275.1</v>
      </c>
    </row>
    <row r="139" spans="1:25" ht="26.25">
      <c r="A139" s="124"/>
      <c r="B139" s="125"/>
      <c r="C139" s="125"/>
      <c r="D139" s="125"/>
      <c r="E139" s="125"/>
      <c r="F139" s="125"/>
      <c r="G139" s="125"/>
      <c r="H139" s="6"/>
      <c r="I139" s="6">
        <v>2019</v>
      </c>
      <c r="J139" s="32">
        <f t="shared" si="65"/>
        <v>55.6</v>
      </c>
      <c r="K139" s="4">
        <f aca="true" t="shared" si="67" ref="K139:S139">K118+K135</f>
        <v>0</v>
      </c>
      <c r="L139" s="4">
        <f t="shared" si="67"/>
        <v>6.4</v>
      </c>
      <c r="M139" s="4">
        <f t="shared" si="67"/>
        <v>0</v>
      </c>
      <c r="N139" s="4">
        <f t="shared" si="67"/>
        <v>38.7</v>
      </c>
      <c r="O139" s="4">
        <f t="shared" si="67"/>
        <v>10.5</v>
      </c>
      <c r="P139" s="4">
        <f t="shared" si="67"/>
        <v>1830.8</v>
      </c>
      <c r="Q139" s="4">
        <f t="shared" si="67"/>
        <v>0</v>
      </c>
      <c r="R139" s="4">
        <f t="shared" si="67"/>
        <v>81.94000000000001</v>
      </c>
      <c r="S139" s="33">
        <f t="shared" si="67"/>
        <v>24</v>
      </c>
      <c r="T139" s="33">
        <f>T118</f>
        <v>0</v>
      </c>
      <c r="Y139" s="70"/>
    </row>
    <row r="140" spans="1:25" ht="26.25">
      <c r="A140" s="124"/>
      <c r="B140" s="125"/>
      <c r="C140" s="125"/>
      <c r="D140" s="125"/>
      <c r="E140" s="125"/>
      <c r="F140" s="125"/>
      <c r="G140" s="125"/>
      <c r="H140" s="6"/>
      <c r="I140" s="63">
        <v>2020</v>
      </c>
      <c r="J140" s="52">
        <f t="shared" si="65"/>
        <v>54.33</v>
      </c>
      <c r="K140" s="56">
        <f aca="true" t="shared" si="68" ref="K140:S140">K119+K136</f>
        <v>0</v>
      </c>
      <c r="L140" s="56">
        <f t="shared" si="68"/>
        <v>0.5</v>
      </c>
      <c r="M140" s="56">
        <f t="shared" si="68"/>
        <v>0</v>
      </c>
      <c r="N140" s="56">
        <f t="shared" si="68"/>
        <v>37.33</v>
      </c>
      <c r="O140" s="56">
        <f t="shared" si="68"/>
        <v>16.5</v>
      </c>
      <c r="P140" s="56">
        <f t="shared" si="68"/>
        <v>1984.1300000000003</v>
      </c>
      <c r="Q140" s="56">
        <f t="shared" si="68"/>
        <v>0</v>
      </c>
      <c r="R140" s="56">
        <f t="shared" si="68"/>
        <v>87.60999999999997</v>
      </c>
      <c r="S140" s="60">
        <f t="shared" si="68"/>
        <v>14</v>
      </c>
      <c r="T140" s="60">
        <f>T119</f>
        <v>0</v>
      </c>
      <c r="Y140" s="70"/>
    </row>
    <row r="141" spans="1:25" ht="23.25" customHeight="1">
      <c r="A141" s="122" t="s">
        <v>19</v>
      </c>
      <c r="B141" s="123"/>
      <c r="C141" s="123"/>
      <c r="D141" s="123"/>
      <c r="E141" s="123"/>
      <c r="F141" s="123"/>
      <c r="G141" s="123"/>
      <c r="H141" s="6"/>
      <c r="I141" s="7" t="s">
        <v>2</v>
      </c>
      <c r="J141" s="31">
        <f t="shared" si="65"/>
        <v>216.18</v>
      </c>
      <c r="K141" s="31">
        <f aca="true" t="shared" si="69" ref="K141:S141">K142+K143+K144</f>
        <v>0</v>
      </c>
      <c r="L141" s="31">
        <f t="shared" si="69"/>
        <v>36</v>
      </c>
      <c r="M141" s="31">
        <f t="shared" si="69"/>
        <v>0</v>
      </c>
      <c r="N141" s="31">
        <f t="shared" si="69"/>
        <v>132.68</v>
      </c>
      <c r="O141" s="31">
        <f t="shared" si="69"/>
        <v>47.5</v>
      </c>
      <c r="P141" s="31">
        <f t="shared" si="69"/>
        <v>1435.73</v>
      </c>
      <c r="Q141" s="31">
        <f t="shared" si="69"/>
        <v>0</v>
      </c>
      <c r="R141" s="31">
        <f t="shared" si="69"/>
        <v>58.84</v>
      </c>
      <c r="S141" s="41">
        <f t="shared" si="69"/>
        <v>58</v>
      </c>
      <c r="T141" s="41"/>
      <c r="Y141" s="69">
        <f>J14+J18+J22+J26+J30+J34+J38+J45+J49+J62+J66+J70+J104</f>
        <v>216.18</v>
      </c>
    </row>
    <row r="142" spans="1:25" ht="26.25">
      <c r="A142" s="122"/>
      <c r="B142" s="123"/>
      <c r="C142" s="123"/>
      <c r="D142" s="123"/>
      <c r="E142" s="123"/>
      <c r="F142" s="123"/>
      <c r="G142" s="123"/>
      <c r="H142" s="6"/>
      <c r="I142" s="6">
        <v>2018</v>
      </c>
      <c r="J142" s="32">
        <f t="shared" si="65"/>
        <v>117.75</v>
      </c>
      <c r="K142" s="4">
        <f aca="true" t="shared" si="70" ref="K142:S142">K121</f>
        <v>0</v>
      </c>
      <c r="L142" s="4">
        <f t="shared" si="70"/>
        <v>29.1</v>
      </c>
      <c r="M142" s="4">
        <f t="shared" si="70"/>
        <v>0</v>
      </c>
      <c r="N142" s="4">
        <f t="shared" si="70"/>
        <v>68.15</v>
      </c>
      <c r="O142" s="4">
        <f t="shared" si="70"/>
        <v>20.5</v>
      </c>
      <c r="P142" s="4">
        <f t="shared" si="70"/>
        <v>400.8</v>
      </c>
      <c r="Q142" s="4">
        <f t="shared" si="70"/>
        <v>0</v>
      </c>
      <c r="R142" s="4">
        <f t="shared" si="70"/>
        <v>16.79</v>
      </c>
      <c r="S142" s="33">
        <f t="shared" si="70"/>
        <v>22</v>
      </c>
      <c r="T142" s="33">
        <f>T121</f>
        <v>0</v>
      </c>
      <c r="Y142" s="69">
        <f>J142+J143+J144</f>
        <v>216.18</v>
      </c>
    </row>
    <row r="143" spans="1:25" ht="26.25">
      <c r="A143" s="122"/>
      <c r="B143" s="123"/>
      <c r="C143" s="123"/>
      <c r="D143" s="123"/>
      <c r="E143" s="123"/>
      <c r="F143" s="123"/>
      <c r="G143" s="123"/>
      <c r="H143" s="6"/>
      <c r="I143" s="6">
        <v>2019</v>
      </c>
      <c r="J143" s="32">
        <f t="shared" si="65"/>
        <v>50.1</v>
      </c>
      <c r="K143" s="4">
        <f aca="true" t="shared" si="71" ref="K143:S143">K122</f>
        <v>0</v>
      </c>
      <c r="L143" s="4">
        <f t="shared" si="71"/>
        <v>6.4</v>
      </c>
      <c r="M143" s="4">
        <f t="shared" si="71"/>
        <v>0</v>
      </c>
      <c r="N143" s="4">
        <f t="shared" si="71"/>
        <v>33.2</v>
      </c>
      <c r="O143" s="4">
        <f t="shared" si="71"/>
        <v>10.5</v>
      </c>
      <c r="P143" s="4">
        <f t="shared" si="71"/>
        <v>460.8</v>
      </c>
      <c r="Q143" s="4">
        <f t="shared" si="71"/>
        <v>0</v>
      </c>
      <c r="R143" s="4">
        <f t="shared" si="71"/>
        <v>18.94</v>
      </c>
      <c r="S143" s="33">
        <f t="shared" si="71"/>
        <v>23</v>
      </c>
      <c r="T143" s="33">
        <f>T122</f>
        <v>0</v>
      </c>
      <c r="Y143" s="70"/>
    </row>
    <row r="144" spans="1:25" ht="26.25">
      <c r="A144" s="122"/>
      <c r="B144" s="123"/>
      <c r="C144" s="123"/>
      <c r="D144" s="123"/>
      <c r="E144" s="123"/>
      <c r="F144" s="123"/>
      <c r="G144" s="123"/>
      <c r="H144" s="6"/>
      <c r="I144" s="63">
        <v>2020</v>
      </c>
      <c r="J144" s="52">
        <f t="shared" si="65"/>
        <v>48.33</v>
      </c>
      <c r="K144" s="56">
        <f aca="true" t="shared" si="72" ref="K144:S144">K123</f>
        <v>0</v>
      </c>
      <c r="L144" s="56">
        <f t="shared" si="72"/>
        <v>0.5</v>
      </c>
      <c r="M144" s="56">
        <f t="shared" si="72"/>
        <v>0</v>
      </c>
      <c r="N144" s="56">
        <f t="shared" si="72"/>
        <v>31.33</v>
      </c>
      <c r="O144" s="56">
        <f t="shared" si="72"/>
        <v>16.5</v>
      </c>
      <c r="P144" s="56">
        <f t="shared" si="72"/>
        <v>574.1299999999999</v>
      </c>
      <c r="Q144" s="56">
        <f t="shared" si="72"/>
        <v>0</v>
      </c>
      <c r="R144" s="56">
        <f t="shared" si="72"/>
        <v>23.11</v>
      </c>
      <c r="S144" s="60">
        <f t="shared" si="72"/>
        <v>13</v>
      </c>
      <c r="T144" s="60">
        <f>T123</f>
        <v>0</v>
      </c>
      <c r="Y144" s="70"/>
    </row>
    <row r="145" spans="1:25" ht="29.25" customHeight="1">
      <c r="A145" s="102" t="s">
        <v>32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Y145" s="70"/>
    </row>
    <row r="146" spans="1:25" ht="28.5" customHeight="1">
      <c r="A146" s="102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Y146" s="70"/>
    </row>
    <row r="147" ht="28.5" customHeight="1">
      <c r="Y147" s="71"/>
    </row>
    <row r="148" spans="9:19" ht="26.25">
      <c r="I148" s="21" t="s">
        <v>2</v>
      </c>
      <c r="J148" s="10">
        <f aca="true" t="shared" si="73" ref="J148:S148">J6+J10+J14+J18+J22+J26+J30+J34+J38+J45+J49+J62+J66+J83+J87+J91+J125+J129</f>
        <v>159.6</v>
      </c>
      <c r="K148" s="10">
        <f t="shared" si="73"/>
        <v>13.89</v>
      </c>
      <c r="L148" s="10">
        <f t="shared" si="73"/>
        <v>13.44</v>
      </c>
      <c r="M148" s="10">
        <f t="shared" si="73"/>
        <v>4.99</v>
      </c>
      <c r="N148" s="10">
        <f t="shared" si="73"/>
        <v>98.47999999999999</v>
      </c>
      <c r="O148" s="10">
        <f t="shared" si="73"/>
        <v>28.8</v>
      </c>
      <c r="P148" s="74">
        <f t="shared" si="73"/>
        <v>5431.529999999999</v>
      </c>
      <c r="Q148" s="10">
        <f t="shared" si="73"/>
        <v>0</v>
      </c>
      <c r="R148" s="10">
        <f t="shared" si="73"/>
        <v>244.26999999999998</v>
      </c>
      <c r="S148" s="45">
        <f t="shared" si="73"/>
        <v>53</v>
      </c>
    </row>
    <row r="149" spans="9:19" ht="26.25">
      <c r="I149" s="16">
        <v>2018</v>
      </c>
      <c r="J149" s="10">
        <f aca="true" t="shared" si="74" ref="J149:R149">J7+J11+J15+J19+J23+J27+J31+J35+J39+J42+J46+J50+J63+J67+J84+J88+J92+J126+J130</f>
        <v>92.97</v>
      </c>
      <c r="K149" s="10">
        <f t="shared" si="74"/>
        <v>13.89</v>
      </c>
      <c r="L149" s="10">
        <f t="shared" si="74"/>
        <v>12.44</v>
      </c>
      <c r="M149" s="10">
        <f t="shared" si="74"/>
        <v>4.99</v>
      </c>
      <c r="N149" s="10">
        <f t="shared" si="74"/>
        <v>49.35</v>
      </c>
      <c r="O149" s="10">
        <f t="shared" si="74"/>
        <v>12.3</v>
      </c>
      <c r="P149" s="74">
        <f>P7+P11+P15+P19+P23+P27+P31+P35+P39+P42+P46+P50+P63+P67+P84+P88+P92+P126+P130</f>
        <v>1695.8</v>
      </c>
      <c r="Q149" s="10">
        <f t="shared" si="74"/>
        <v>0</v>
      </c>
      <c r="R149" s="10">
        <f t="shared" si="74"/>
        <v>77.59000000000002</v>
      </c>
      <c r="S149" s="45">
        <f>S7+S11+S15+S19+S23+S27+S31+S35+S39+S42+S46+S50+S63+S67+S84+S88+S92+S126+S130</f>
        <v>23</v>
      </c>
    </row>
    <row r="150" spans="9:19" ht="26.25">
      <c r="I150" s="16">
        <v>2019</v>
      </c>
      <c r="J150" s="10">
        <f aca="true" t="shared" si="75" ref="J150:S150">J8+J12+J16+J20+J24+J28+J32+J36+J40+J43+J47+J51+J64+J68+J85+J89+J93+J127+J131</f>
        <v>28.8</v>
      </c>
      <c r="K150" s="10">
        <f t="shared" si="75"/>
        <v>0</v>
      </c>
      <c r="L150" s="10">
        <f t="shared" si="75"/>
        <v>0.5</v>
      </c>
      <c r="M150" s="10">
        <f t="shared" si="75"/>
        <v>0</v>
      </c>
      <c r="N150" s="10">
        <f t="shared" si="75"/>
        <v>22.8</v>
      </c>
      <c r="O150" s="10">
        <f t="shared" si="75"/>
        <v>5.5</v>
      </c>
      <c r="P150" s="74">
        <f t="shared" si="75"/>
        <v>1797.3</v>
      </c>
      <c r="Q150" s="10">
        <f t="shared" si="75"/>
        <v>0</v>
      </c>
      <c r="R150" s="10">
        <f t="shared" si="75"/>
        <v>80.64000000000001</v>
      </c>
      <c r="S150" s="45">
        <f t="shared" si="75"/>
        <v>19</v>
      </c>
    </row>
    <row r="151" spans="9:19" ht="26.25">
      <c r="I151" s="16">
        <v>2020</v>
      </c>
      <c r="J151" s="10">
        <f>J9+J13+J17+J21+J25+J29+J33+J37+J41+J44+J48+J52+J65+J69+J73+J107</f>
        <v>54.33</v>
      </c>
      <c r="K151" s="10">
        <f aca="true" t="shared" si="76" ref="K151:S151">K9+K13+K17+K21+K25+K29+K33+K37+K41+K44+K48+K52+K65+K69+K86+K90+K94+K128+K132</f>
        <v>0</v>
      </c>
      <c r="L151" s="10">
        <f t="shared" si="76"/>
        <v>0.5</v>
      </c>
      <c r="M151" s="10">
        <f t="shared" si="76"/>
        <v>0</v>
      </c>
      <c r="N151" s="10">
        <f t="shared" si="76"/>
        <v>26.33</v>
      </c>
      <c r="O151" s="10">
        <f t="shared" si="76"/>
        <v>11</v>
      </c>
      <c r="P151" s="74">
        <f t="shared" si="76"/>
        <v>1938.4300000000003</v>
      </c>
      <c r="Q151" s="10">
        <f t="shared" si="76"/>
        <v>0</v>
      </c>
      <c r="R151" s="10">
        <f t="shared" si="76"/>
        <v>86.03999999999998</v>
      </c>
      <c r="S151" s="45">
        <f t="shared" si="76"/>
        <v>11</v>
      </c>
    </row>
    <row r="152" spans="1:19" ht="26.25">
      <c r="A152" s="98" t="s">
        <v>68</v>
      </c>
      <c r="B152" s="99"/>
      <c r="C152" s="99"/>
      <c r="D152" s="99"/>
      <c r="E152" s="99"/>
      <c r="F152" s="99"/>
      <c r="G152" s="99"/>
      <c r="I152" s="9" t="s">
        <v>2</v>
      </c>
      <c r="J152" s="10">
        <v>227.96</v>
      </c>
      <c r="K152" s="10">
        <v>0</v>
      </c>
      <c r="L152" s="10">
        <v>21.060000000000002</v>
      </c>
      <c r="M152" s="10">
        <v>36.6</v>
      </c>
      <c r="N152" s="10">
        <v>102.2</v>
      </c>
      <c r="O152" s="11">
        <v>68.1</v>
      </c>
      <c r="P152" s="12">
        <v>5576.849999999999</v>
      </c>
      <c r="Q152" s="12">
        <v>50.5</v>
      </c>
      <c r="R152" s="13">
        <v>241.10000000000002</v>
      </c>
      <c r="S152" s="44">
        <v>91</v>
      </c>
    </row>
    <row r="153" spans="1:19" ht="26.25">
      <c r="A153" s="98"/>
      <c r="B153" s="99"/>
      <c r="C153" s="99"/>
      <c r="D153" s="99"/>
      <c r="E153" s="99"/>
      <c r="F153" s="99"/>
      <c r="G153" s="99"/>
      <c r="I153" s="9">
        <v>2018</v>
      </c>
      <c r="J153" s="10">
        <v>103.24000000000001</v>
      </c>
      <c r="K153" s="10">
        <v>0</v>
      </c>
      <c r="L153" s="10">
        <v>7.1</v>
      </c>
      <c r="M153" s="10">
        <v>31.94</v>
      </c>
      <c r="N153" s="10">
        <v>38.3</v>
      </c>
      <c r="O153" s="11">
        <v>25.9</v>
      </c>
      <c r="P153" s="12">
        <v>1734.37</v>
      </c>
      <c r="Q153" s="12">
        <v>15.8</v>
      </c>
      <c r="R153" s="13">
        <v>77.18</v>
      </c>
      <c r="S153" s="44">
        <v>30</v>
      </c>
    </row>
    <row r="154" spans="1:19" ht="26.25">
      <c r="A154" s="98"/>
      <c r="B154" s="99"/>
      <c r="C154" s="99"/>
      <c r="D154" s="99"/>
      <c r="E154" s="99"/>
      <c r="F154" s="99"/>
      <c r="G154" s="99"/>
      <c r="I154" s="9">
        <v>2019</v>
      </c>
      <c r="J154" s="10">
        <v>84.92</v>
      </c>
      <c r="K154" s="10">
        <v>0</v>
      </c>
      <c r="L154" s="10">
        <v>13.96</v>
      </c>
      <c r="M154" s="10">
        <v>4.66</v>
      </c>
      <c r="N154" s="10">
        <v>37.6</v>
      </c>
      <c r="O154" s="11">
        <v>28.7</v>
      </c>
      <c r="P154" s="12">
        <v>1914.1999999999998</v>
      </c>
      <c r="Q154" s="12">
        <v>15.8</v>
      </c>
      <c r="R154" s="13">
        <v>81.17</v>
      </c>
      <c r="S154" s="44">
        <v>35</v>
      </c>
    </row>
    <row r="155" spans="1:19" ht="26.25">
      <c r="A155" s="98"/>
      <c r="B155" s="99"/>
      <c r="C155" s="99"/>
      <c r="D155" s="99"/>
      <c r="E155" s="99"/>
      <c r="F155" s="99"/>
      <c r="G155" s="99"/>
      <c r="I155" s="9">
        <v>2020</v>
      </c>
      <c r="J155" s="10">
        <v>39.8</v>
      </c>
      <c r="K155" s="10">
        <v>0</v>
      </c>
      <c r="L155" s="10">
        <v>0</v>
      </c>
      <c r="M155" s="10">
        <v>0</v>
      </c>
      <c r="N155" s="10">
        <v>26.3</v>
      </c>
      <c r="O155" s="11">
        <v>13.5</v>
      </c>
      <c r="P155" s="12">
        <v>1928.2799999999997</v>
      </c>
      <c r="Q155" s="12">
        <v>18.9</v>
      </c>
      <c r="R155" s="13">
        <v>82.75</v>
      </c>
      <c r="S155" s="44">
        <v>26</v>
      </c>
    </row>
    <row r="156" spans="1:19" ht="26.25">
      <c r="A156" s="98" t="s">
        <v>68</v>
      </c>
      <c r="B156" s="99"/>
      <c r="C156" s="99"/>
      <c r="D156" s="99"/>
      <c r="E156" s="99"/>
      <c r="F156" s="99"/>
      <c r="G156" s="99"/>
      <c r="I156" s="9" t="s">
        <v>2</v>
      </c>
      <c r="J156" s="10">
        <f aca="true" t="shared" si="77" ref="J156:S156">J148-J152</f>
        <v>-68.36000000000001</v>
      </c>
      <c r="K156" s="10">
        <f t="shared" si="77"/>
        <v>13.89</v>
      </c>
      <c r="L156" s="10">
        <f t="shared" si="77"/>
        <v>-7.620000000000003</v>
      </c>
      <c r="M156" s="74">
        <f t="shared" si="77"/>
        <v>-31.61</v>
      </c>
      <c r="N156" s="10">
        <f t="shared" si="77"/>
        <v>-3.720000000000013</v>
      </c>
      <c r="O156" s="10">
        <f t="shared" si="77"/>
        <v>-39.3</v>
      </c>
      <c r="P156" s="10">
        <f t="shared" si="77"/>
        <v>-145.32000000000062</v>
      </c>
      <c r="Q156" s="74">
        <f t="shared" si="77"/>
        <v>-50.5</v>
      </c>
      <c r="R156" s="10">
        <f t="shared" si="77"/>
        <v>3.169999999999959</v>
      </c>
      <c r="S156" s="45">
        <f t="shared" si="77"/>
        <v>-38</v>
      </c>
    </row>
    <row r="157" spans="1:21" s="19" customFormat="1" ht="24" customHeight="1">
      <c r="A157" s="98"/>
      <c r="B157" s="99"/>
      <c r="C157" s="99"/>
      <c r="D157" s="99"/>
      <c r="E157" s="99"/>
      <c r="F157" s="99"/>
      <c r="G157" s="99"/>
      <c r="H157" s="8"/>
      <c r="I157" s="9">
        <v>2018</v>
      </c>
      <c r="J157" s="10">
        <f aca="true" t="shared" si="78" ref="J157:S157">J149-J153</f>
        <v>-10.27000000000001</v>
      </c>
      <c r="K157" s="10">
        <f t="shared" si="78"/>
        <v>13.89</v>
      </c>
      <c r="L157" s="10">
        <f t="shared" si="78"/>
        <v>5.34</v>
      </c>
      <c r="M157" s="74">
        <f t="shared" si="78"/>
        <v>-26.950000000000003</v>
      </c>
      <c r="N157" s="10">
        <f t="shared" si="78"/>
        <v>11.050000000000004</v>
      </c>
      <c r="O157" s="10">
        <f t="shared" si="78"/>
        <v>-13.599999999999998</v>
      </c>
      <c r="P157" s="10">
        <f t="shared" si="78"/>
        <v>-38.569999999999936</v>
      </c>
      <c r="Q157" s="74">
        <f t="shared" si="78"/>
        <v>-15.8</v>
      </c>
      <c r="R157" s="10">
        <f t="shared" si="78"/>
        <v>0.4100000000000108</v>
      </c>
      <c r="S157" s="45">
        <f t="shared" si="78"/>
        <v>-7</v>
      </c>
      <c r="T157" s="40"/>
      <c r="U157" s="18"/>
    </row>
    <row r="158" spans="1:21" s="19" customFormat="1" ht="24" customHeight="1">
      <c r="A158" s="98"/>
      <c r="B158" s="99"/>
      <c r="C158" s="99"/>
      <c r="D158" s="99"/>
      <c r="E158" s="99"/>
      <c r="F158" s="99"/>
      <c r="G158" s="99"/>
      <c r="H158" s="8"/>
      <c r="I158" s="9">
        <v>2019</v>
      </c>
      <c r="J158" s="10">
        <f aca="true" t="shared" si="79" ref="J158:S158">J150-J154</f>
        <v>-56.120000000000005</v>
      </c>
      <c r="K158" s="10">
        <f t="shared" si="79"/>
        <v>0</v>
      </c>
      <c r="L158" s="10">
        <f t="shared" si="79"/>
        <v>-13.46</v>
      </c>
      <c r="M158" s="10">
        <f t="shared" si="79"/>
        <v>-4.66</v>
      </c>
      <c r="N158" s="10">
        <f t="shared" si="79"/>
        <v>-14.8</v>
      </c>
      <c r="O158" s="10">
        <f t="shared" si="79"/>
        <v>-23.2</v>
      </c>
      <c r="P158" s="10">
        <f t="shared" si="79"/>
        <v>-116.89999999999986</v>
      </c>
      <c r="Q158" s="74">
        <f t="shared" si="79"/>
        <v>-15.8</v>
      </c>
      <c r="R158" s="10">
        <f t="shared" si="79"/>
        <v>-0.5299999999999869</v>
      </c>
      <c r="S158" s="45">
        <f t="shared" si="79"/>
        <v>-16</v>
      </c>
      <c r="T158" s="40"/>
      <c r="U158" s="18"/>
    </row>
    <row r="159" spans="1:21" s="19" customFormat="1" ht="24" customHeight="1">
      <c r="A159" s="98"/>
      <c r="B159" s="99"/>
      <c r="C159" s="99"/>
      <c r="D159" s="99"/>
      <c r="E159" s="99"/>
      <c r="F159" s="99"/>
      <c r="G159" s="99"/>
      <c r="H159" s="8"/>
      <c r="I159" s="9">
        <v>2020</v>
      </c>
      <c r="J159" s="10">
        <f aca="true" t="shared" si="80" ref="J159:S159">J151-J155</f>
        <v>14.530000000000001</v>
      </c>
      <c r="K159" s="10">
        <f t="shared" si="80"/>
        <v>0</v>
      </c>
      <c r="L159" s="10">
        <f t="shared" si="80"/>
        <v>0.5</v>
      </c>
      <c r="M159" s="10">
        <f t="shared" si="80"/>
        <v>0</v>
      </c>
      <c r="N159" s="10">
        <f t="shared" si="80"/>
        <v>0.029999999999997584</v>
      </c>
      <c r="O159" s="10">
        <f t="shared" si="80"/>
        <v>-2.5</v>
      </c>
      <c r="P159" s="10">
        <f t="shared" si="80"/>
        <v>10.150000000000546</v>
      </c>
      <c r="Q159" s="74">
        <f t="shared" si="80"/>
        <v>-18.9</v>
      </c>
      <c r="R159" s="10">
        <f t="shared" si="80"/>
        <v>3.289999999999978</v>
      </c>
      <c r="S159" s="45">
        <f t="shared" si="80"/>
        <v>-15</v>
      </c>
      <c r="T159" s="40"/>
      <c r="U159" s="18"/>
    </row>
    <row r="160" spans="1:21" s="19" customFormat="1" ht="24" customHeight="1">
      <c r="A160" s="8"/>
      <c r="B160" s="8"/>
      <c r="C160" s="8"/>
      <c r="D160" s="8"/>
      <c r="E160" s="8"/>
      <c r="F160" s="8"/>
      <c r="G160" s="8"/>
      <c r="H160" s="8"/>
      <c r="I160" s="9"/>
      <c r="J160" s="10"/>
      <c r="K160" s="10"/>
      <c r="L160" s="10"/>
      <c r="M160" s="10"/>
      <c r="N160" s="10"/>
      <c r="O160" s="11"/>
      <c r="P160" s="12"/>
      <c r="Q160" s="12"/>
      <c r="R160" s="13"/>
      <c r="S160" s="44"/>
      <c r="T160" s="40"/>
      <c r="U160" s="18"/>
    </row>
    <row r="161" spans="1:21" s="19" customFormat="1" ht="24" customHeight="1">
      <c r="A161" s="8"/>
      <c r="B161" s="8"/>
      <c r="C161" s="8"/>
      <c r="D161" s="8"/>
      <c r="E161" s="8"/>
      <c r="F161" s="8"/>
      <c r="G161" s="8"/>
      <c r="H161" s="8"/>
      <c r="I161" s="9"/>
      <c r="J161" s="10"/>
      <c r="K161" s="10"/>
      <c r="L161" s="10"/>
      <c r="M161" s="10"/>
      <c r="N161" s="10"/>
      <c r="O161" s="11"/>
      <c r="P161" s="12"/>
      <c r="Q161" s="12"/>
      <c r="R161" s="13"/>
      <c r="S161" s="44"/>
      <c r="T161" s="40"/>
      <c r="U161" s="18"/>
    </row>
    <row r="162" spans="1:21" s="19" customFormat="1" ht="24" customHeight="1">
      <c r="A162" s="8"/>
      <c r="B162" s="8"/>
      <c r="C162" s="8"/>
      <c r="D162" s="8"/>
      <c r="E162" s="8"/>
      <c r="F162" s="8"/>
      <c r="G162" s="37" t="s">
        <v>76</v>
      </c>
      <c r="H162" s="8"/>
      <c r="I162" s="9" t="s">
        <v>2</v>
      </c>
      <c r="J162" s="74">
        <f aca="true" t="shared" si="81" ref="J162:S162">J6+J10+J14+J18+J22+J26+J30+J34+J38+J45+J49+J62+J66+J83+J87+J91+J125++J129</f>
        <v>159.6</v>
      </c>
      <c r="K162" s="74">
        <f t="shared" si="81"/>
        <v>13.89</v>
      </c>
      <c r="L162" s="74">
        <f t="shared" si="81"/>
        <v>13.44</v>
      </c>
      <c r="M162" s="74">
        <f t="shared" si="81"/>
        <v>4.99</v>
      </c>
      <c r="N162" s="74">
        <f t="shared" si="81"/>
        <v>98.47999999999999</v>
      </c>
      <c r="O162" s="74">
        <f t="shared" si="81"/>
        <v>28.8</v>
      </c>
      <c r="P162" s="74">
        <f t="shared" si="81"/>
        <v>5431.529999999999</v>
      </c>
      <c r="Q162" s="74">
        <f t="shared" si="81"/>
        <v>0</v>
      </c>
      <c r="R162" s="74">
        <f t="shared" si="81"/>
        <v>244.26999999999998</v>
      </c>
      <c r="S162" s="75">
        <f t="shared" si="81"/>
        <v>53</v>
      </c>
      <c r="T162" s="40"/>
      <c r="U162" s="18"/>
    </row>
    <row r="163" spans="1:21" s="19" customFormat="1" ht="24" customHeight="1">
      <c r="A163" s="8"/>
      <c r="B163" s="8"/>
      <c r="C163" s="8"/>
      <c r="D163" s="8"/>
      <c r="E163" s="8"/>
      <c r="F163" s="8"/>
      <c r="G163" s="8"/>
      <c r="H163" s="8"/>
      <c r="I163" s="9">
        <v>2018</v>
      </c>
      <c r="J163" s="10">
        <f aca="true" t="shared" si="82" ref="J163:S163">J7+J11+J15+J19+J23+J27+J31+J35+J39+J42+J46+J50+J63+J67+J84+J88+J92+J126++J130</f>
        <v>92.97</v>
      </c>
      <c r="K163" s="10">
        <f t="shared" si="82"/>
        <v>13.89</v>
      </c>
      <c r="L163" s="10">
        <f t="shared" si="82"/>
        <v>12.44</v>
      </c>
      <c r="M163" s="10">
        <f t="shared" si="82"/>
        <v>4.99</v>
      </c>
      <c r="N163" s="10">
        <f t="shared" si="82"/>
        <v>49.35</v>
      </c>
      <c r="O163" s="10">
        <f t="shared" si="82"/>
        <v>12.3</v>
      </c>
      <c r="P163" s="74">
        <f t="shared" si="82"/>
        <v>1695.8</v>
      </c>
      <c r="Q163" s="10">
        <f t="shared" si="82"/>
        <v>0</v>
      </c>
      <c r="R163" s="10">
        <f t="shared" si="82"/>
        <v>77.59000000000002</v>
      </c>
      <c r="S163" s="45">
        <f t="shared" si="82"/>
        <v>23</v>
      </c>
      <c r="T163" s="40"/>
      <c r="U163" s="18"/>
    </row>
    <row r="164" spans="1:21" s="19" customFormat="1" ht="24" customHeight="1">
      <c r="A164" s="8"/>
      <c r="B164" s="8"/>
      <c r="C164" s="8"/>
      <c r="D164" s="8"/>
      <c r="E164" s="8"/>
      <c r="F164" s="8"/>
      <c r="G164" s="8"/>
      <c r="H164" s="8"/>
      <c r="I164" s="9">
        <v>2019</v>
      </c>
      <c r="J164" s="10">
        <f aca="true" t="shared" si="83" ref="J164:S164">J8+J12+J16+J20+J24+J28+J32+J36+J40+J43+J47+J51+J64+J68+J85+J89+J93+J127++J131</f>
        <v>28.8</v>
      </c>
      <c r="K164" s="10">
        <f t="shared" si="83"/>
        <v>0</v>
      </c>
      <c r="L164" s="10">
        <f t="shared" si="83"/>
        <v>0.5</v>
      </c>
      <c r="M164" s="10">
        <f t="shared" si="83"/>
        <v>0</v>
      </c>
      <c r="N164" s="10">
        <f t="shared" si="83"/>
        <v>22.8</v>
      </c>
      <c r="O164" s="10">
        <f t="shared" si="83"/>
        <v>5.5</v>
      </c>
      <c r="P164" s="74">
        <f t="shared" si="83"/>
        <v>1797.3</v>
      </c>
      <c r="Q164" s="10">
        <f t="shared" si="83"/>
        <v>0</v>
      </c>
      <c r="R164" s="10">
        <f t="shared" si="83"/>
        <v>80.64000000000001</v>
      </c>
      <c r="S164" s="45">
        <f t="shared" si="83"/>
        <v>19</v>
      </c>
      <c r="T164" s="40"/>
      <c r="U164" s="18"/>
    </row>
    <row r="165" spans="1:21" s="19" customFormat="1" ht="24" customHeight="1">
      <c r="A165" s="8"/>
      <c r="B165" s="8"/>
      <c r="C165" s="8"/>
      <c r="D165" s="8"/>
      <c r="E165" s="8"/>
      <c r="F165" s="8"/>
      <c r="G165" s="8"/>
      <c r="H165" s="8"/>
      <c r="I165" s="9">
        <v>2020</v>
      </c>
      <c r="J165" s="10">
        <f>J9+J13+J17+J21+J25+J29+J33+J37+J41+J44+J48+J52+J65+J69+J128+J132</f>
        <v>37.83</v>
      </c>
      <c r="K165" s="10">
        <f aca="true" t="shared" si="84" ref="K165:S165">K9+K13+K17+K21+K25+K29+K33+K37+K41+K44+K48+K52+K65+K69+K86+K90+K94+K128++K132</f>
        <v>0</v>
      </c>
      <c r="L165" s="10">
        <f t="shared" si="84"/>
        <v>0.5</v>
      </c>
      <c r="M165" s="10">
        <f t="shared" si="84"/>
        <v>0</v>
      </c>
      <c r="N165" s="10">
        <f t="shared" si="84"/>
        <v>26.33</v>
      </c>
      <c r="O165" s="10">
        <f t="shared" si="84"/>
        <v>11</v>
      </c>
      <c r="P165" s="74">
        <f t="shared" si="84"/>
        <v>1938.4300000000003</v>
      </c>
      <c r="Q165" s="10">
        <f t="shared" si="84"/>
        <v>0</v>
      </c>
      <c r="R165" s="10">
        <f t="shared" si="84"/>
        <v>86.03999999999998</v>
      </c>
      <c r="S165" s="45">
        <f t="shared" si="84"/>
        <v>11</v>
      </c>
      <c r="T165" s="40"/>
      <c r="U165" s="18"/>
    </row>
    <row r="166" spans="1:21" s="19" customFormat="1" ht="24" customHeight="1">
      <c r="A166" s="8"/>
      <c r="B166" s="8"/>
      <c r="C166" s="8"/>
      <c r="D166" s="8"/>
      <c r="E166" s="8"/>
      <c r="F166" s="8"/>
      <c r="G166" s="8"/>
      <c r="H166" s="8"/>
      <c r="I166" s="9"/>
      <c r="J166" s="10"/>
      <c r="K166" s="10"/>
      <c r="L166" s="10"/>
      <c r="M166" s="10"/>
      <c r="N166" s="10"/>
      <c r="O166" s="11"/>
      <c r="P166" s="12"/>
      <c r="Q166" s="12"/>
      <c r="R166" s="13"/>
      <c r="S166" s="44"/>
      <c r="T166" s="40"/>
      <c r="U166" s="18"/>
    </row>
    <row r="167" spans="9:19" ht="26.25">
      <c r="I167" s="9" t="s">
        <v>2</v>
      </c>
      <c r="J167" s="10">
        <f>J137-J162</f>
        <v>115.50000000000003</v>
      </c>
      <c r="K167" s="10">
        <f aca="true" t="shared" si="85" ref="K167:S167">K137-K162</f>
        <v>0</v>
      </c>
      <c r="L167" s="10">
        <f t="shared" si="85"/>
        <v>34.5</v>
      </c>
      <c r="M167" s="10">
        <f t="shared" si="85"/>
        <v>0</v>
      </c>
      <c r="N167" s="10">
        <f t="shared" si="85"/>
        <v>55.50000000000003</v>
      </c>
      <c r="O167" s="10">
        <f t="shared" si="85"/>
        <v>25.499999999999996</v>
      </c>
      <c r="P167" s="10">
        <f t="shared" si="85"/>
        <v>104.20000000000164</v>
      </c>
      <c r="Q167" s="10">
        <f t="shared" si="85"/>
        <v>0</v>
      </c>
      <c r="R167" s="10">
        <f t="shared" si="85"/>
        <v>4.069999999999993</v>
      </c>
      <c r="S167" s="45">
        <f t="shared" si="85"/>
        <v>10</v>
      </c>
    </row>
    <row r="168" spans="1:21" s="19" customFormat="1" ht="24" customHeight="1">
      <c r="A168" s="8"/>
      <c r="B168" s="8"/>
      <c r="C168" s="8"/>
      <c r="D168" s="8"/>
      <c r="E168" s="8"/>
      <c r="F168" s="8"/>
      <c r="G168" s="8"/>
      <c r="H168" s="8"/>
      <c r="I168" s="9">
        <v>2018</v>
      </c>
      <c r="J168" s="10">
        <f aca="true" t="shared" si="86" ref="J168:S170">J138-J163</f>
        <v>72.20000000000002</v>
      </c>
      <c r="K168" s="10">
        <f t="shared" si="86"/>
        <v>0</v>
      </c>
      <c r="L168" s="10">
        <f t="shared" si="86"/>
        <v>28.6</v>
      </c>
      <c r="M168" s="10">
        <f t="shared" si="86"/>
        <v>0</v>
      </c>
      <c r="N168" s="10">
        <f t="shared" si="86"/>
        <v>28.6</v>
      </c>
      <c r="O168" s="10">
        <f t="shared" si="86"/>
        <v>15</v>
      </c>
      <c r="P168" s="10">
        <f t="shared" si="86"/>
        <v>25</v>
      </c>
      <c r="Q168" s="10">
        <f t="shared" si="86"/>
        <v>0</v>
      </c>
      <c r="R168" s="10">
        <f t="shared" si="86"/>
        <v>1.2000000000000028</v>
      </c>
      <c r="S168" s="45">
        <f t="shared" si="86"/>
        <v>2</v>
      </c>
      <c r="T168" s="40"/>
      <c r="U168" s="18"/>
    </row>
    <row r="169" spans="1:21" s="19" customFormat="1" ht="24" customHeight="1">
      <c r="A169" s="8"/>
      <c r="B169" s="8"/>
      <c r="C169" s="8"/>
      <c r="D169" s="8"/>
      <c r="E169" s="8"/>
      <c r="F169" s="8"/>
      <c r="G169" s="8"/>
      <c r="H169" s="8"/>
      <c r="I169" s="9">
        <v>2019</v>
      </c>
      <c r="J169" s="10">
        <f t="shared" si="86"/>
        <v>26.8</v>
      </c>
      <c r="K169" s="10">
        <f t="shared" si="86"/>
        <v>0</v>
      </c>
      <c r="L169" s="10">
        <f t="shared" si="86"/>
        <v>5.9</v>
      </c>
      <c r="M169" s="10">
        <f t="shared" si="86"/>
        <v>0</v>
      </c>
      <c r="N169" s="10">
        <f t="shared" si="86"/>
        <v>15.900000000000002</v>
      </c>
      <c r="O169" s="10">
        <f t="shared" si="86"/>
        <v>5</v>
      </c>
      <c r="P169" s="10">
        <f t="shared" si="86"/>
        <v>33.5</v>
      </c>
      <c r="Q169" s="10">
        <f t="shared" si="86"/>
        <v>0</v>
      </c>
      <c r="R169" s="10">
        <f t="shared" si="86"/>
        <v>1.2999999999999972</v>
      </c>
      <c r="S169" s="45">
        <f t="shared" si="86"/>
        <v>5</v>
      </c>
      <c r="T169" s="40"/>
      <c r="U169" s="18"/>
    </row>
    <row r="170" spans="1:21" s="19" customFormat="1" ht="24" customHeight="1">
      <c r="A170" s="8"/>
      <c r="B170" s="8"/>
      <c r="C170" s="8"/>
      <c r="D170" s="8"/>
      <c r="E170" s="8"/>
      <c r="F170" s="8"/>
      <c r="G170" s="8"/>
      <c r="H170" s="8"/>
      <c r="I170" s="9">
        <v>2020</v>
      </c>
      <c r="J170" s="45">
        <f>J140-J165</f>
        <v>16.5</v>
      </c>
      <c r="K170" s="10">
        <f t="shared" si="86"/>
        <v>0</v>
      </c>
      <c r="L170" s="10">
        <f t="shared" si="86"/>
        <v>0</v>
      </c>
      <c r="M170" s="10">
        <f t="shared" si="86"/>
        <v>0</v>
      </c>
      <c r="N170" s="10">
        <f t="shared" si="86"/>
        <v>11</v>
      </c>
      <c r="O170" s="10">
        <f t="shared" si="86"/>
        <v>5.5</v>
      </c>
      <c r="P170" s="10">
        <f t="shared" si="86"/>
        <v>45.700000000000045</v>
      </c>
      <c r="Q170" s="10">
        <f t="shared" si="86"/>
        <v>0</v>
      </c>
      <c r="R170" s="10">
        <f t="shared" si="86"/>
        <v>1.5699999999999932</v>
      </c>
      <c r="S170" s="45">
        <f t="shared" si="86"/>
        <v>3</v>
      </c>
      <c r="T170" s="40"/>
      <c r="U170" s="18"/>
    </row>
    <row r="171" spans="1:21" s="19" customFormat="1" ht="24" customHeight="1">
      <c r="A171" s="8"/>
      <c r="B171" s="8"/>
      <c r="C171" s="8"/>
      <c r="D171" s="8"/>
      <c r="E171" s="8"/>
      <c r="F171" s="8"/>
      <c r="G171" s="8"/>
      <c r="H171" s="8"/>
      <c r="I171" s="9"/>
      <c r="J171" s="10"/>
      <c r="K171" s="10"/>
      <c r="L171" s="10"/>
      <c r="M171" s="10"/>
      <c r="N171" s="10"/>
      <c r="O171" s="11"/>
      <c r="P171" s="12"/>
      <c r="Q171" s="12"/>
      <c r="R171" s="13"/>
      <c r="S171" s="44"/>
      <c r="T171" s="40"/>
      <c r="U171" s="18"/>
    </row>
    <row r="172" spans="1:21" s="19" customFormat="1" ht="24" customHeight="1">
      <c r="A172" s="8"/>
      <c r="B172" s="8"/>
      <c r="C172" s="8"/>
      <c r="D172" s="8"/>
      <c r="E172" s="8"/>
      <c r="F172" s="8"/>
      <c r="G172" s="8"/>
      <c r="H172" s="8"/>
      <c r="I172" s="9"/>
      <c r="J172" s="10"/>
      <c r="K172" s="10"/>
      <c r="L172" s="10"/>
      <c r="M172" s="10"/>
      <c r="N172" s="10"/>
      <c r="O172" s="11"/>
      <c r="P172" s="12"/>
      <c r="Q172" s="12"/>
      <c r="R172" s="13"/>
      <c r="S172" s="44"/>
      <c r="T172" s="40"/>
      <c r="U172" s="18"/>
    </row>
    <row r="173" spans="1:21" s="19" customFormat="1" ht="24" customHeight="1">
      <c r="A173" s="8"/>
      <c r="B173" s="8"/>
      <c r="C173" s="8"/>
      <c r="D173" s="8"/>
      <c r="E173" s="8"/>
      <c r="F173" s="8"/>
      <c r="G173" s="8"/>
      <c r="H173" s="8"/>
      <c r="I173" s="9"/>
      <c r="J173" s="10"/>
      <c r="K173" s="10"/>
      <c r="L173" s="10"/>
      <c r="M173" s="10"/>
      <c r="N173" s="10"/>
      <c r="O173" s="11"/>
      <c r="P173" s="12"/>
      <c r="Q173" s="12"/>
      <c r="R173" s="13"/>
      <c r="S173" s="44"/>
      <c r="T173" s="40"/>
      <c r="U173" s="18"/>
    </row>
    <row r="174" spans="1:21" s="19" customFormat="1" ht="24" customHeight="1">
      <c r="A174" s="8"/>
      <c r="B174" s="8"/>
      <c r="C174" s="8"/>
      <c r="D174" s="8"/>
      <c r="E174" s="8"/>
      <c r="F174" s="8"/>
      <c r="G174" s="8"/>
      <c r="H174" s="8"/>
      <c r="I174" s="9"/>
      <c r="J174" s="10"/>
      <c r="K174" s="10"/>
      <c r="L174" s="10"/>
      <c r="M174" s="10"/>
      <c r="N174" s="10"/>
      <c r="O174" s="11"/>
      <c r="P174" s="12"/>
      <c r="Q174" s="12"/>
      <c r="R174" s="13"/>
      <c r="S174" s="44"/>
      <c r="T174" s="40"/>
      <c r="U174" s="18"/>
    </row>
    <row r="175" spans="1:21" s="19" customFormat="1" ht="24" customHeight="1">
      <c r="A175" s="8"/>
      <c r="B175" s="8"/>
      <c r="C175" s="8"/>
      <c r="D175" s="8"/>
      <c r="E175" s="8"/>
      <c r="F175" s="8"/>
      <c r="G175" s="8"/>
      <c r="H175" s="8"/>
      <c r="I175" s="9"/>
      <c r="J175" s="10"/>
      <c r="K175" s="10"/>
      <c r="L175" s="10"/>
      <c r="M175" s="10"/>
      <c r="N175" s="10"/>
      <c r="O175" s="11"/>
      <c r="P175" s="12"/>
      <c r="Q175" s="12"/>
      <c r="R175" s="13"/>
      <c r="S175" s="44"/>
      <c r="T175" s="40"/>
      <c r="U175" s="18"/>
    </row>
    <row r="176" spans="1:21" s="19" customFormat="1" ht="24" customHeight="1">
      <c r="A176" s="8"/>
      <c r="B176" s="8"/>
      <c r="C176" s="8"/>
      <c r="D176" s="8"/>
      <c r="E176" s="8"/>
      <c r="F176" s="8"/>
      <c r="G176" s="8"/>
      <c r="H176" s="8"/>
      <c r="I176" s="9"/>
      <c r="J176" s="10"/>
      <c r="K176" s="10"/>
      <c r="L176" s="10"/>
      <c r="M176" s="10"/>
      <c r="N176" s="10"/>
      <c r="O176" s="11"/>
      <c r="P176" s="12"/>
      <c r="Q176" s="12"/>
      <c r="R176" s="13"/>
      <c r="S176" s="44"/>
      <c r="T176" s="40"/>
      <c r="U176" s="18"/>
    </row>
    <row r="177" spans="1:21" s="19" customFormat="1" ht="24" customHeight="1">
      <c r="A177" s="8"/>
      <c r="B177" s="8"/>
      <c r="C177" s="8"/>
      <c r="D177" s="8"/>
      <c r="E177" s="8"/>
      <c r="F177" s="8"/>
      <c r="G177" s="8"/>
      <c r="H177" s="8"/>
      <c r="I177" s="9"/>
      <c r="J177" s="10"/>
      <c r="K177" s="10"/>
      <c r="L177" s="10"/>
      <c r="M177" s="10"/>
      <c r="N177" s="10"/>
      <c r="O177" s="11"/>
      <c r="P177" s="12"/>
      <c r="Q177" s="12"/>
      <c r="R177" s="13"/>
      <c r="S177" s="44"/>
      <c r="T177" s="40"/>
      <c r="U177" s="18"/>
    </row>
  </sheetData>
  <sheetProtection/>
  <mergeCells count="181">
    <mergeCell ref="S1:T1"/>
    <mergeCell ref="C87:C90"/>
    <mergeCell ref="D87:D90"/>
    <mergeCell ref="E87:E90"/>
    <mergeCell ref="F83:F86"/>
    <mergeCell ref="B83:B86"/>
    <mergeCell ref="A78:G81"/>
    <mergeCell ref="D83:D86"/>
    <mergeCell ref="E66:E69"/>
    <mergeCell ref="F66:F69"/>
    <mergeCell ref="A120:G123"/>
    <mergeCell ref="E129:E132"/>
    <mergeCell ref="G91:G94"/>
    <mergeCell ref="B91:B94"/>
    <mergeCell ref="A91:A94"/>
    <mergeCell ref="C91:C94"/>
    <mergeCell ref="D91:D94"/>
    <mergeCell ref="E91:E94"/>
    <mergeCell ref="F91:F94"/>
    <mergeCell ref="A103:T103"/>
    <mergeCell ref="A133:G136"/>
    <mergeCell ref="G125:G128"/>
    <mergeCell ref="B125:B128"/>
    <mergeCell ref="F125:F128"/>
    <mergeCell ref="A125:A128"/>
    <mergeCell ref="E125:E128"/>
    <mergeCell ref="A145:T145"/>
    <mergeCell ref="A141:G144"/>
    <mergeCell ref="A137:G140"/>
    <mergeCell ref="A95:G98"/>
    <mergeCell ref="A116:G119"/>
    <mergeCell ref="F129:F132"/>
    <mergeCell ref="D129:D132"/>
    <mergeCell ref="D125:D128"/>
    <mergeCell ref="A99:G102"/>
    <mergeCell ref="A124:T124"/>
    <mergeCell ref="A26:A29"/>
    <mergeCell ref="B26:B29"/>
    <mergeCell ref="C26:C29"/>
    <mergeCell ref="D26:D29"/>
    <mergeCell ref="A66:A69"/>
    <mergeCell ref="B66:B69"/>
    <mergeCell ref="D45:D48"/>
    <mergeCell ref="A49:A52"/>
    <mergeCell ref="B49:B52"/>
    <mergeCell ref="D49:D52"/>
    <mergeCell ref="A45:A48"/>
    <mergeCell ref="B45:B48"/>
    <mergeCell ref="A34:A37"/>
    <mergeCell ref="C42:C44"/>
    <mergeCell ref="B62:B65"/>
    <mergeCell ref="G87:G90"/>
    <mergeCell ref="G66:G69"/>
    <mergeCell ref="A74:G77"/>
    <mergeCell ref="D66:D69"/>
    <mergeCell ref="B87:B90"/>
    <mergeCell ref="G26:G29"/>
    <mergeCell ref="F62:F65"/>
    <mergeCell ref="C45:C48"/>
    <mergeCell ref="E14:E17"/>
    <mergeCell ref="E26:E29"/>
    <mergeCell ref="F26:F29"/>
    <mergeCell ref="G22:G25"/>
    <mergeCell ref="F49:F52"/>
    <mergeCell ref="E42:E44"/>
    <mergeCell ref="G62:G65"/>
    <mergeCell ref="A18:A21"/>
    <mergeCell ref="C62:C65"/>
    <mergeCell ref="A57:G60"/>
    <mergeCell ref="A53:G56"/>
    <mergeCell ref="A61:T61"/>
    <mergeCell ref="F18:F21"/>
    <mergeCell ref="A30:A33"/>
    <mergeCell ref="G45:G48"/>
    <mergeCell ref="G18:G21"/>
    <mergeCell ref="C34:C37"/>
    <mergeCell ref="A6:A9"/>
    <mergeCell ref="G34:G37"/>
    <mergeCell ref="I3:I4"/>
    <mergeCell ref="E6:E9"/>
    <mergeCell ref="G6:G9"/>
    <mergeCell ref="E10:E13"/>
    <mergeCell ref="D10:D13"/>
    <mergeCell ref="F14:F17"/>
    <mergeCell ref="G14:G17"/>
    <mergeCell ref="D14:D17"/>
    <mergeCell ref="A10:A13"/>
    <mergeCell ref="G3:G4"/>
    <mergeCell ref="E3:E4"/>
    <mergeCell ref="D3:D4"/>
    <mergeCell ref="A2:T2"/>
    <mergeCell ref="A83:A86"/>
    <mergeCell ref="J3:O3"/>
    <mergeCell ref="F3:F4"/>
    <mergeCell ref="A3:A4"/>
    <mergeCell ref="B3:B4"/>
    <mergeCell ref="G30:G33"/>
    <mergeCell ref="E22:E25"/>
    <mergeCell ref="F6:F9"/>
    <mergeCell ref="B14:B17"/>
    <mergeCell ref="P3:T3"/>
    <mergeCell ref="A5:T5"/>
    <mergeCell ref="G10:G13"/>
    <mergeCell ref="A14:A17"/>
    <mergeCell ref="A22:A25"/>
    <mergeCell ref="B22:B25"/>
    <mergeCell ref="B6:B9"/>
    <mergeCell ref="B10:B13"/>
    <mergeCell ref="D18:D21"/>
    <mergeCell ref="C10:C13"/>
    <mergeCell ref="F30:F33"/>
    <mergeCell ref="F10:F13"/>
    <mergeCell ref="C14:C17"/>
    <mergeCell ref="E18:E21"/>
    <mergeCell ref="C30:C33"/>
    <mergeCell ref="D30:D33"/>
    <mergeCell ref="B18:B21"/>
    <mergeCell ref="C18:C21"/>
    <mergeCell ref="B30:B33"/>
    <mergeCell ref="D38:D41"/>
    <mergeCell ref="F45:F48"/>
    <mergeCell ref="F22:F25"/>
    <mergeCell ref="F34:F37"/>
    <mergeCell ref="D34:D37"/>
    <mergeCell ref="E30:E33"/>
    <mergeCell ref="C38:C41"/>
    <mergeCell ref="E49:E52"/>
    <mergeCell ref="E45:E48"/>
    <mergeCell ref="C3:C4"/>
    <mergeCell ref="C6:C9"/>
    <mergeCell ref="C22:C25"/>
    <mergeCell ref="D22:D25"/>
    <mergeCell ref="E34:E37"/>
    <mergeCell ref="D6:D9"/>
    <mergeCell ref="D62:D65"/>
    <mergeCell ref="F38:F41"/>
    <mergeCell ref="E62:E65"/>
    <mergeCell ref="A42:A44"/>
    <mergeCell ref="G38:G41"/>
    <mergeCell ref="G49:G52"/>
    <mergeCell ref="C49:C52"/>
    <mergeCell ref="E38:E41"/>
    <mergeCell ref="F42:F44"/>
    <mergeCell ref="G42:G44"/>
    <mergeCell ref="A146:T146"/>
    <mergeCell ref="B34:B37"/>
    <mergeCell ref="A38:A41"/>
    <mergeCell ref="C66:C69"/>
    <mergeCell ref="B42:B44"/>
    <mergeCell ref="D42:D44"/>
    <mergeCell ref="B129:B132"/>
    <mergeCell ref="C129:C132"/>
    <mergeCell ref="B38:B41"/>
    <mergeCell ref="A62:A65"/>
    <mergeCell ref="E70:E73"/>
    <mergeCell ref="F70:F73"/>
    <mergeCell ref="A152:G155"/>
    <mergeCell ref="A156:G159"/>
    <mergeCell ref="G129:G132"/>
    <mergeCell ref="A129:A132"/>
    <mergeCell ref="A87:A90"/>
    <mergeCell ref="A82:T82"/>
    <mergeCell ref="G83:G86"/>
    <mergeCell ref="C125:C128"/>
    <mergeCell ref="G70:G73"/>
    <mergeCell ref="A104:A107"/>
    <mergeCell ref="B104:B107"/>
    <mergeCell ref="C104:C107"/>
    <mergeCell ref="D104:D107"/>
    <mergeCell ref="E104:E107"/>
    <mergeCell ref="A70:A73"/>
    <mergeCell ref="B70:B73"/>
    <mergeCell ref="C70:C73"/>
    <mergeCell ref="D70:D73"/>
    <mergeCell ref="F104:F107"/>
    <mergeCell ref="G104:G107"/>
    <mergeCell ref="E83:E86"/>
    <mergeCell ref="F87:F90"/>
    <mergeCell ref="A108:G111"/>
    <mergeCell ref="A112:G115"/>
    <mergeCell ref="C83:C86"/>
  </mergeCells>
  <printOptions horizontalCentered="1"/>
  <pageMargins left="0" right="0" top="0" bottom="0" header="0" footer="0"/>
  <pageSetup firstPageNumber="1" useFirstPageNumber="1" fitToHeight="0" fitToWidth="1" horizontalDpi="600" verticalDpi="600" orientation="landscape" paperSize="9" scale="32" r:id="rId1"/>
  <rowBreaks count="2" manualBreakCount="2">
    <brk id="52" max="20" man="1"/>
    <brk id="12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TrushkovaAS</cp:lastModifiedBy>
  <cp:lastPrinted>2018-10-24T04:34:52Z</cp:lastPrinted>
  <dcterms:created xsi:type="dcterms:W3CDTF">1996-10-08T23:32:33Z</dcterms:created>
  <dcterms:modified xsi:type="dcterms:W3CDTF">2018-10-24T04:35:30Z</dcterms:modified>
  <cp:category/>
  <cp:version/>
  <cp:contentType/>
  <cp:contentStatus/>
</cp:coreProperties>
</file>